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1B5950A8-C3A1-4CAE-86AB-1188DE82F00C}" xr6:coauthVersionLast="47" xr6:coauthVersionMax="47" xr10:uidLastSave="{00000000-0000-0000-0000-000000000000}"/>
  <bookViews>
    <workbookView xWindow="-120" yWindow="-120" windowWidth="29040" windowHeight="15720" activeTab="1" xr2:uid="{00000000-000D-0000-FFFF-FFFF00000000}"/>
  </bookViews>
  <sheets>
    <sheet name="首页" sheetId="2" r:id="rId1"/>
    <sheet name="债券列表" sheetId="3" r:id="rId2"/>
    <sheet name="Disclaimer免责声明" sheetId="4" r:id="rId3"/>
    <sheet name="字典" sheetId="6" state="hidden" r:id="rId4"/>
    <sheet name="Library" sheetId="5" state="hidden" r:id="rId5"/>
  </sheets>
  <externalReferences>
    <externalReference r:id="rId6"/>
  </externalReferences>
  <definedNames>
    <definedName name="_DefaultCell" localSheetId="1">#REF!</definedName>
    <definedName name="_DefaultCell" localSheetId="0">#REF!</definedName>
    <definedName name="_DefaultCell">#REF!</definedName>
    <definedName name="_xlnm._FilterDatabase" localSheetId="4" hidden="1">Library!$I$1:$P$1</definedName>
    <definedName name="_xlnm._FilterDatabase" localSheetId="1" hidden="1">债券列表!$A$4:$BN$526</definedName>
    <definedName name="a" localSheetId="1">#REF!</definedName>
    <definedName name="a" localSheetId="0">#REF!</definedName>
    <definedName name="a">#REF!</definedName>
    <definedName name="d" localSheetId="1">#REF!</definedName>
    <definedName name="d">#REF!</definedName>
    <definedName name="e" localSheetId="1">#REF!</definedName>
    <definedName name="e">#REF!</definedName>
    <definedName name="edf" localSheetId="1">#REF!</definedName>
    <definedName name="edf">#REF!</definedName>
    <definedName name="er" localSheetId="1">#REF!</definedName>
    <definedName name="er">#REF!</definedName>
    <definedName name="issac" localSheetId="1">#REF!</definedName>
    <definedName name="issac">#REF!</definedName>
    <definedName name="oo" localSheetId="1">#REF!</definedName>
    <definedName name="oo">#REF!</definedName>
    <definedName name="qwer" localSheetId="1">#REF!</definedName>
    <definedName name="qwer">#REF!</definedName>
    <definedName name="Record" localSheetId="1">#REF!</definedName>
    <definedName name="Record">#REF!</definedName>
    <definedName name="rt" localSheetId="1">#REF!</definedName>
    <definedName name="rt">#REF!</definedName>
    <definedName name="s" localSheetId="1">#REF!</definedName>
    <definedName name="s">#REF!</definedName>
    <definedName name="uu" localSheetId="1">#REF!</definedName>
    <definedName name="uu">#REF!</definedName>
    <definedName name="value" localSheetId="1">#REF!</definedName>
    <definedName name="value">#REF!</definedName>
    <definedName name="value0621" localSheetId="1">#REF!</definedName>
    <definedName name="value062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3" i="3" l="1"/>
  <c r="BF3" i="3"/>
  <c r="BD3" i="3"/>
  <c r="AU3" i="3"/>
  <c r="AC3" i="3"/>
  <c r="G19" i="5" a="1"/>
  <c r="G19" i="5" s="1"/>
  <c r="F19" i="5" a="1"/>
  <c r="F19" i="5" s="1"/>
  <c r="G21" i="5" a="1"/>
  <c r="G21" i="5" s="1"/>
  <c r="G23" i="5" a="1"/>
  <c r="G23" i="5" s="1"/>
  <c r="F24" i="5" a="1"/>
  <c r="F24" i="5" s="1"/>
  <c r="G25" i="5" a="1"/>
  <c r="G25" i="5" s="1"/>
  <c r="G20" i="5" a="1"/>
  <c r="G20" i="5" s="1"/>
  <c r="G22" i="5" a="1"/>
  <c r="G22" i="5" s="1"/>
  <c r="F22" i="5" a="1"/>
  <c r="F22" i="5" s="1"/>
  <c r="F20" i="5" a="1"/>
  <c r="F20" i="5" s="1"/>
  <c r="G24" i="5" a="1"/>
  <c r="G24" i="5" s="1"/>
  <c r="F25" i="5" a="1"/>
  <c r="F25" i="5" s="1"/>
  <c r="F21" i="5" a="1"/>
  <c r="F21" i="5" s="1"/>
  <c r="F23" i="5" a="1"/>
  <c r="F23" i="5" s="1"/>
  <c r="Z3" i="3"/>
  <c r="L3" i="3"/>
  <c r="AQ3" i="3"/>
  <c r="AB3" i="3"/>
  <c r="P3" i="3"/>
  <c r="AY3" i="3"/>
  <c r="AW3" i="3"/>
  <c r="I3" i="3"/>
  <c r="BE3" i="3"/>
  <c r="AP3" i="3"/>
  <c r="AV3" i="3"/>
  <c r="M3" i="3"/>
  <c r="C3" i="3"/>
  <c r="AX3" i="3"/>
  <c r="AE3" i="3"/>
  <c r="V3" i="3"/>
  <c r="AR3" i="3"/>
  <c r="AA3" i="3"/>
  <c r="T3" i="3"/>
  <c r="U3" i="3" s="1"/>
  <c r="BG3" i="3"/>
  <c r="BC3" i="3"/>
  <c r="AZ3" i="3"/>
  <c r="S3" i="3"/>
  <c r="BA3" i="3"/>
  <c r="O3" i="3"/>
  <c r="AS3" i="3"/>
  <c r="Q3" i="3"/>
  <c r="BJ3" i="3"/>
  <c r="Y3" i="3"/>
  <c r="BK3" i="3"/>
  <c r="X3" i="3"/>
  <c r="N3" i="3"/>
  <c r="R3" i="3"/>
  <c r="W3" i="3"/>
  <c r="AM522" i="3"/>
  <c r="AM523" i="3"/>
  <c r="AM524" i="3"/>
  <c r="AM525" i="3"/>
  <c r="AM526" i="3"/>
  <c r="AD522" i="3"/>
  <c r="AL522" i="3" s="1"/>
  <c r="AD523" i="3"/>
  <c r="AL523" i="3" s="1"/>
  <c r="AD524" i="3"/>
  <c r="AL524" i="3" s="1"/>
  <c r="AD525" i="3"/>
  <c r="AL525" i="3" s="1"/>
  <c r="AD526" i="3"/>
  <c r="AL526" i="3" s="1"/>
  <c r="F522" i="3"/>
  <c r="G522" i="3"/>
  <c r="F523" i="3"/>
  <c r="G523" i="3"/>
  <c r="F524" i="3"/>
  <c r="G524" i="3"/>
  <c r="F525" i="3"/>
  <c r="G525" i="3"/>
  <c r="F526" i="3"/>
  <c r="G526"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82" i="3"/>
  <c r="F283" i="3"/>
  <c r="F284" i="3"/>
  <c r="F285" i="3"/>
  <c r="F286" i="3"/>
  <c r="F287" i="3"/>
  <c r="F288" i="3"/>
  <c r="F289" i="3"/>
  <c r="F290" i="3"/>
  <c r="F291" i="3"/>
  <c r="F292"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F321" i="3"/>
  <c r="F322" i="3"/>
  <c r="F323" i="3"/>
  <c r="F324" i="3"/>
  <c r="F325" i="3"/>
  <c r="F326" i="3"/>
  <c r="F327" i="3"/>
  <c r="F328" i="3"/>
  <c r="F329" i="3"/>
  <c r="F330" i="3"/>
  <c r="F331" i="3"/>
  <c r="F332" i="3"/>
  <c r="F333" i="3"/>
  <c r="F334" i="3"/>
  <c r="F335"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F392" i="3"/>
  <c r="F393" i="3"/>
  <c r="F394" i="3"/>
  <c r="F395" i="3"/>
  <c r="F396" i="3"/>
  <c r="F397" i="3"/>
  <c r="F398" i="3"/>
  <c r="F399" i="3"/>
  <c r="F400" i="3"/>
  <c r="F401" i="3"/>
  <c r="F402" i="3"/>
  <c r="F403" i="3"/>
  <c r="F404" i="3"/>
  <c r="F405" i="3"/>
  <c r="F406" i="3"/>
  <c r="F407" i="3"/>
  <c r="F408" i="3"/>
  <c r="F409" i="3"/>
  <c r="F410" i="3"/>
  <c r="F411" i="3"/>
  <c r="F412" i="3"/>
  <c r="F413" i="3"/>
  <c r="F414" i="3"/>
  <c r="F415" i="3"/>
  <c r="F416" i="3"/>
  <c r="F417" i="3"/>
  <c r="F418" i="3"/>
  <c r="F419" i="3"/>
  <c r="F420" i="3"/>
  <c r="F421" i="3"/>
  <c r="F422" i="3"/>
  <c r="F423" i="3"/>
  <c r="F424" i="3"/>
  <c r="F425" i="3"/>
  <c r="F426" i="3"/>
  <c r="F427" i="3"/>
  <c r="F428" i="3"/>
  <c r="F429" i="3"/>
  <c r="F430" i="3"/>
  <c r="F431" i="3"/>
  <c r="F432" i="3"/>
  <c r="F433" i="3"/>
  <c r="F434" i="3"/>
  <c r="F435" i="3"/>
  <c r="G435" i="3"/>
  <c r="F436" i="3"/>
  <c r="G436" i="3"/>
  <c r="F437" i="3"/>
  <c r="G437" i="3"/>
  <c r="F438" i="3"/>
  <c r="G438" i="3"/>
  <c r="F439" i="3"/>
  <c r="G439" i="3"/>
  <c r="F440" i="3"/>
  <c r="G440" i="3"/>
  <c r="F441" i="3"/>
  <c r="G441" i="3"/>
  <c r="F442" i="3"/>
  <c r="G442" i="3"/>
  <c r="F443" i="3"/>
  <c r="G443" i="3"/>
  <c r="F444" i="3"/>
  <c r="G444" i="3"/>
  <c r="F445" i="3"/>
  <c r="G445" i="3"/>
  <c r="F446" i="3"/>
  <c r="G446" i="3"/>
  <c r="F447" i="3"/>
  <c r="G447" i="3"/>
  <c r="F448" i="3"/>
  <c r="G448" i="3"/>
  <c r="F449" i="3"/>
  <c r="G449" i="3"/>
  <c r="F450" i="3"/>
  <c r="G450" i="3"/>
  <c r="F451" i="3"/>
  <c r="G451" i="3"/>
  <c r="F452" i="3"/>
  <c r="G452" i="3"/>
  <c r="F453" i="3"/>
  <c r="G453" i="3"/>
  <c r="F454" i="3"/>
  <c r="G454" i="3"/>
  <c r="F455" i="3"/>
  <c r="G455" i="3"/>
  <c r="F456" i="3"/>
  <c r="G456" i="3"/>
  <c r="F457" i="3"/>
  <c r="G457" i="3"/>
  <c r="F458" i="3"/>
  <c r="G458" i="3"/>
  <c r="F459" i="3"/>
  <c r="G459" i="3"/>
  <c r="F460" i="3"/>
  <c r="G460" i="3"/>
  <c r="F461" i="3"/>
  <c r="G461" i="3"/>
  <c r="F462" i="3"/>
  <c r="G462" i="3"/>
  <c r="F463" i="3"/>
  <c r="G463" i="3"/>
  <c r="F464" i="3"/>
  <c r="G464" i="3"/>
  <c r="F465" i="3"/>
  <c r="G465" i="3"/>
  <c r="F466" i="3"/>
  <c r="G466" i="3"/>
  <c r="F467" i="3"/>
  <c r="G467" i="3"/>
  <c r="F468" i="3"/>
  <c r="G468" i="3"/>
  <c r="F469" i="3"/>
  <c r="G469" i="3"/>
  <c r="F470" i="3"/>
  <c r="G470" i="3"/>
  <c r="F471" i="3"/>
  <c r="G471" i="3"/>
  <c r="F472" i="3"/>
  <c r="G472" i="3"/>
  <c r="F473" i="3"/>
  <c r="G473" i="3"/>
  <c r="F474" i="3"/>
  <c r="G474" i="3"/>
  <c r="F475" i="3"/>
  <c r="G475" i="3"/>
  <c r="F476" i="3"/>
  <c r="G476" i="3"/>
  <c r="F477" i="3"/>
  <c r="G477" i="3"/>
  <c r="F478" i="3"/>
  <c r="G478" i="3"/>
  <c r="F479" i="3"/>
  <c r="G479" i="3"/>
  <c r="F480" i="3"/>
  <c r="G480" i="3"/>
  <c r="F481" i="3"/>
  <c r="G481" i="3"/>
  <c r="F482" i="3"/>
  <c r="G482" i="3"/>
  <c r="F483" i="3"/>
  <c r="G483" i="3"/>
  <c r="F484" i="3"/>
  <c r="G484" i="3"/>
  <c r="F485" i="3"/>
  <c r="G485" i="3"/>
  <c r="F486" i="3"/>
  <c r="G486" i="3"/>
  <c r="F487" i="3"/>
  <c r="G487" i="3"/>
  <c r="F488" i="3"/>
  <c r="G488" i="3"/>
  <c r="F489" i="3"/>
  <c r="G489" i="3"/>
  <c r="F490" i="3"/>
  <c r="G490" i="3"/>
  <c r="F491" i="3"/>
  <c r="G491" i="3"/>
  <c r="F492" i="3"/>
  <c r="G492" i="3"/>
  <c r="F493" i="3"/>
  <c r="G493" i="3"/>
  <c r="F494" i="3"/>
  <c r="G494" i="3"/>
  <c r="F495" i="3"/>
  <c r="G495" i="3"/>
  <c r="F496" i="3"/>
  <c r="G496" i="3"/>
  <c r="F497" i="3"/>
  <c r="G497" i="3"/>
  <c r="F498" i="3"/>
  <c r="G498" i="3"/>
  <c r="F499" i="3"/>
  <c r="G499" i="3"/>
  <c r="F500" i="3"/>
  <c r="G500" i="3"/>
  <c r="F501" i="3"/>
  <c r="G501" i="3"/>
  <c r="F502" i="3"/>
  <c r="G502" i="3"/>
  <c r="F503" i="3"/>
  <c r="G503" i="3"/>
  <c r="F504" i="3"/>
  <c r="G504" i="3"/>
  <c r="F505" i="3"/>
  <c r="G505" i="3"/>
  <c r="F506" i="3"/>
  <c r="G506" i="3"/>
  <c r="F507" i="3"/>
  <c r="G507" i="3"/>
  <c r="F508" i="3"/>
  <c r="G508" i="3"/>
  <c r="F509" i="3"/>
  <c r="G509" i="3"/>
  <c r="F510" i="3"/>
  <c r="G510" i="3"/>
  <c r="F511" i="3"/>
  <c r="G511" i="3"/>
  <c r="F512" i="3"/>
  <c r="G512" i="3"/>
  <c r="F513" i="3"/>
  <c r="G513" i="3"/>
  <c r="F514" i="3"/>
  <c r="G514" i="3"/>
  <c r="F515" i="3"/>
  <c r="G515" i="3"/>
  <c r="F516" i="3"/>
  <c r="G516" i="3"/>
  <c r="F517" i="3"/>
  <c r="G517" i="3"/>
  <c r="F518" i="3"/>
  <c r="G518" i="3"/>
  <c r="F519" i="3"/>
  <c r="G519" i="3"/>
  <c r="F520" i="3"/>
  <c r="G520" i="3"/>
  <c r="F521" i="3"/>
  <c r="G521" i="3"/>
  <c r="AH524" i="3" l="1"/>
  <c r="AH525" i="3"/>
  <c r="AJ523" i="3"/>
  <c r="AJ525" i="3"/>
  <c r="AI523" i="3"/>
  <c r="AI525" i="3"/>
  <c r="AH523" i="3"/>
  <c r="AJ524" i="3"/>
  <c r="AJ526" i="3"/>
  <c r="AJ522" i="3"/>
  <c r="AI524" i="3"/>
  <c r="AI526" i="3"/>
  <c r="AI522" i="3"/>
  <c r="AH526" i="3"/>
  <c r="AH522" i="3"/>
  <c r="J523" i="3"/>
  <c r="J522" i="3"/>
  <c r="AK523" i="3" l="1"/>
  <c r="AK526" i="3"/>
  <c r="J526" i="3" s="1"/>
  <c r="AF526" i="3" s="1"/>
  <c r="AK524" i="3"/>
  <c r="J524" i="3" s="1"/>
  <c r="AF524" i="3" s="1"/>
  <c r="AK522" i="3"/>
  <c r="AK525" i="3"/>
  <c r="J525" i="3" s="1"/>
  <c r="AF525" i="3" s="1"/>
  <c r="AF522" i="3"/>
  <c r="AG522" i="3"/>
  <c r="AF523" i="3"/>
  <c r="AG523" i="3"/>
  <c r="AG524" i="3" l="1"/>
  <c r="AN524" i="3" s="1"/>
  <c r="AO524" i="3" s="1"/>
  <c r="E524" i="3" s="1"/>
  <c r="AG526" i="3"/>
  <c r="AN526" i="3" s="1"/>
  <c r="AO526" i="3" s="1"/>
  <c r="E526" i="3" s="1"/>
  <c r="AG525" i="3"/>
  <c r="AN525" i="3" s="1"/>
  <c r="AO525" i="3" s="1"/>
  <c r="E525" i="3" s="1"/>
  <c r="AN523" i="3"/>
  <c r="AO523" i="3" s="1"/>
  <c r="E523" i="3" s="1"/>
  <c r="AN522" i="3"/>
  <c r="AO522" i="3" s="1"/>
  <c r="E522" i="3" s="1"/>
  <c r="BN6" i="3" l="1"/>
  <c r="BN7" i="3"/>
  <c r="BN8" i="3"/>
  <c r="BN9" i="3"/>
  <c r="BN10" i="3"/>
  <c r="BN11" i="3"/>
  <c r="BN12" i="3"/>
  <c r="BN13" i="3"/>
  <c r="BN14" i="3"/>
  <c r="BN15" i="3"/>
  <c r="BN16" i="3"/>
  <c r="BN17" i="3"/>
  <c r="BN18" i="3"/>
  <c r="BN19" i="3"/>
  <c r="BN20" i="3"/>
  <c r="BN21" i="3"/>
  <c r="BN22" i="3"/>
  <c r="BN23" i="3"/>
  <c r="BN24" i="3"/>
  <c r="BN25" i="3"/>
  <c r="BN26" i="3"/>
  <c r="BN27" i="3"/>
  <c r="BN28" i="3"/>
  <c r="BN29" i="3"/>
  <c r="BN30" i="3"/>
  <c r="BN31" i="3"/>
  <c r="BN32" i="3"/>
  <c r="BN33" i="3"/>
  <c r="BN34" i="3"/>
  <c r="BN35" i="3"/>
  <c r="BN36" i="3"/>
  <c r="BN37" i="3"/>
  <c r="BN38" i="3"/>
  <c r="BN39" i="3"/>
  <c r="BN40" i="3"/>
  <c r="BN41" i="3"/>
  <c r="BN42" i="3"/>
  <c r="BN43" i="3"/>
  <c r="BN44" i="3"/>
  <c r="BN45" i="3"/>
  <c r="BN46" i="3"/>
  <c r="BN47" i="3"/>
  <c r="BN48" i="3"/>
  <c r="BN49" i="3"/>
  <c r="BN50" i="3"/>
  <c r="BN51" i="3"/>
  <c r="BN52" i="3"/>
  <c r="BN53" i="3"/>
  <c r="BN54" i="3"/>
  <c r="BN55" i="3"/>
  <c r="BN56" i="3"/>
  <c r="BN57" i="3"/>
  <c r="BN58" i="3"/>
  <c r="BN59" i="3"/>
  <c r="BN60" i="3"/>
  <c r="BN61" i="3"/>
  <c r="BN62" i="3"/>
  <c r="BN63" i="3"/>
  <c r="BN64" i="3"/>
  <c r="BN65" i="3"/>
  <c r="BN66" i="3"/>
  <c r="BN67" i="3"/>
  <c r="BN68" i="3"/>
  <c r="BN69" i="3"/>
  <c r="BN70" i="3"/>
  <c r="BN71" i="3"/>
  <c r="BN72" i="3"/>
  <c r="BN73" i="3"/>
  <c r="BN74" i="3"/>
  <c r="BN75" i="3"/>
  <c r="BN76" i="3"/>
  <c r="BN77" i="3"/>
  <c r="BN78" i="3"/>
  <c r="BN79" i="3"/>
  <c r="BN80" i="3"/>
  <c r="BN81" i="3"/>
  <c r="BN82" i="3"/>
  <c r="BN83" i="3"/>
  <c r="BN84" i="3"/>
  <c r="BN85" i="3"/>
  <c r="BN86" i="3"/>
  <c r="BN87" i="3"/>
  <c r="BN88" i="3"/>
  <c r="BN89" i="3"/>
  <c r="BN90" i="3"/>
  <c r="BN91" i="3"/>
  <c r="BN92" i="3"/>
  <c r="BN93" i="3"/>
  <c r="BN94" i="3"/>
  <c r="BN95" i="3"/>
  <c r="BN96" i="3"/>
  <c r="BN97" i="3"/>
  <c r="BN98" i="3"/>
  <c r="BN99" i="3"/>
  <c r="BN100" i="3"/>
  <c r="BN101" i="3"/>
  <c r="BN102" i="3"/>
  <c r="BN103" i="3"/>
  <c r="BN104" i="3"/>
  <c r="BN105" i="3"/>
  <c r="BN106" i="3"/>
  <c r="BN107" i="3"/>
  <c r="BN108" i="3"/>
  <c r="BN109" i="3"/>
  <c r="BN110" i="3"/>
  <c r="BN111" i="3"/>
  <c r="BN112" i="3"/>
  <c r="BN113" i="3"/>
  <c r="BN114" i="3"/>
  <c r="BN115" i="3"/>
  <c r="BN116" i="3"/>
  <c r="BN117" i="3"/>
  <c r="BN118" i="3"/>
  <c r="BN119" i="3"/>
  <c r="BN120" i="3"/>
  <c r="BN121" i="3"/>
  <c r="BN122" i="3"/>
  <c r="BN123" i="3"/>
  <c r="BN124" i="3"/>
  <c r="BN125" i="3"/>
  <c r="BN126" i="3"/>
  <c r="BN127" i="3"/>
  <c r="BN128" i="3"/>
  <c r="BN129" i="3"/>
  <c r="BN130" i="3"/>
  <c r="BN131" i="3"/>
  <c r="BN132" i="3"/>
  <c r="BN133" i="3"/>
  <c r="BN134" i="3"/>
  <c r="BN135" i="3"/>
  <c r="BN136" i="3"/>
  <c r="BN137" i="3"/>
  <c r="BN138" i="3"/>
  <c r="BN139" i="3"/>
  <c r="BN140" i="3"/>
  <c r="BN141" i="3"/>
  <c r="BN142" i="3"/>
  <c r="BN143" i="3"/>
  <c r="BN144" i="3"/>
  <c r="BN145" i="3"/>
  <c r="BN146" i="3"/>
  <c r="BN147" i="3"/>
  <c r="BN148" i="3"/>
  <c r="BN149" i="3"/>
  <c r="BN150" i="3"/>
  <c r="BN151" i="3"/>
  <c r="BN152" i="3"/>
  <c r="BN153" i="3"/>
  <c r="BN154" i="3"/>
  <c r="BN155" i="3"/>
  <c r="BN156" i="3"/>
  <c r="BN157" i="3"/>
  <c r="BN158" i="3"/>
  <c r="BN159" i="3"/>
  <c r="BN160" i="3"/>
  <c r="BN161" i="3"/>
  <c r="BN162" i="3"/>
  <c r="BN163" i="3"/>
  <c r="BN164" i="3"/>
  <c r="BN165" i="3"/>
  <c r="BN166" i="3"/>
  <c r="BN167" i="3"/>
  <c r="BN168" i="3"/>
  <c r="BN169" i="3"/>
  <c r="BN170" i="3"/>
  <c r="BN171" i="3"/>
  <c r="BN172" i="3"/>
  <c r="BN173" i="3"/>
  <c r="BN174" i="3"/>
  <c r="BN175" i="3"/>
  <c r="BN176" i="3"/>
  <c r="BN177" i="3"/>
  <c r="BN178" i="3"/>
  <c r="BN179" i="3"/>
  <c r="BN180" i="3"/>
  <c r="BN181" i="3"/>
  <c r="BN182" i="3"/>
  <c r="BN183" i="3"/>
  <c r="BN184" i="3"/>
  <c r="BN185" i="3"/>
  <c r="BN186" i="3"/>
  <c r="BN187" i="3"/>
  <c r="BN188" i="3"/>
  <c r="BN189" i="3"/>
  <c r="BN190" i="3"/>
  <c r="BN191" i="3"/>
  <c r="BN192" i="3"/>
  <c r="BN193" i="3"/>
  <c r="BN194" i="3"/>
  <c r="BN195" i="3"/>
  <c r="BN196" i="3"/>
  <c r="BN197" i="3"/>
  <c r="BN198" i="3"/>
  <c r="BN199" i="3"/>
  <c r="BN200" i="3"/>
  <c r="BN201" i="3"/>
  <c r="BN202" i="3"/>
  <c r="BN203" i="3"/>
  <c r="BN204" i="3"/>
  <c r="BN205" i="3"/>
  <c r="BN206" i="3"/>
  <c r="BN207" i="3"/>
  <c r="BN208" i="3"/>
  <c r="BN209" i="3"/>
  <c r="BN210" i="3"/>
  <c r="BN211" i="3"/>
  <c r="BN212" i="3"/>
  <c r="BN213" i="3"/>
  <c r="BN214" i="3"/>
  <c r="BN215" i="3"/>
  <c r="BN216" i="3"/>
  <c r="BN217" i="3"/>
  <c r="BN218" i="3"/>
  <c r="BN219" i="3"/>
  <c r="BN220" i="3"/>
  <c r="BN221" i="3"/>
  <c r="BN222" i="3"/>
  <c r="BN223" i="3"/>
  <c r="BN224" i="3"/>
  <c r="BN225" i="3"/>
  <c r="BN226" i="3"/>
  <c r="BN227" i="3"/>
  <c r="BN228" i="3"/>
  <c r="BN229" i="3"/>
  <c r="BN230" i="3"/>
  <c r="BN231" i="3"/>
  <c r="BN232" i="3"/>
  <c r="BN233" i="3"/>
  <c r="BN234" i="3"/>
  <c r="BN235" i="3"/>
  <c r="BN236" i="3"/>
  <c r="BN237" i="3"/>
  <c r="BN238" i="3"/>
  <c r="BN239" i="3"/>
  <c r="BN240" i="3"/>
  <c r="BN241" i="3"/>
  <c r="BN242" i="3"/>
  <c r="BN243" i="3"/>
  <c r="BN244" i="3"/>
  <c r="BN245" i="3"/>
  <c r="BN246" i="3"/>
  <c r="BN247" i="3"/>
  <c r="BN248" i="3"/>
  <c r="BN249" i="3"/>
  <c r="BN250" i="3"/>
  <c r="BN251" i="3"/>
  <c r="BN252" i="3"/>
  <c r="BN253" i="3"/>
  <c r="BN254" i="3"/>
  <c r="BN255" i="3"/>
  <c r="BN256" i="3"/>
  <c r="BN257" i="3"/>
  <c r="BN258" i="3"/>
  <c r="BN259" i="3"/>
  <c r="BN260" i="3"/>
  <c r="BN261" i="3"/>
  <c r="BN262" i="3"/>
  <c r="BN263" i="3"/>
  <c r="BN264" i="3"/>
  <c r="BN265" i="3"/>
  <c r="BN266" i="3"/>
  <c r="BN267" i="3"/>
  <c r="BN268" i="3"/>
  <c r="BN269" i="3"/>
  <c r="BN270" i="3"/>
  <c r="BN271" i="3"/>
  <c r="BN272" i="3"/>
  <c r="BN273" i="3"/>
  <c r="BN274" i="3"/>
  <c r="BN275" i="3"/>
  <c r="BN276" i="3"/>
  <c r="BN277" i="3"/>
  <c r="BN278" i="3"/>
  <c r="BN279" i="3"/>
  <c r="BN280" i="3"/>
  <c r="BN281" i="3"/>
  <c r="BN282" i="3"/>
  <c r="BN283" i="3"/>
  <c r="BN284" i="3"/>
  <c r="BN285" i="3"/>
  <c r="BN286" i="3"/>
  <c r="BN287" i="3"/>
  <c r="BN288" i="3"/>
  <c r="BN289" i="3"/>
  <c r="BN290" i="3"/>
  <c r="BN291" i="3"/>
  <c r="BN292" i="3"/>
  <c r="BN293" i="3"/>
  <c r="BN294" i="3"/>
  <c r="BN295" i="3"/>
  <c r="BN296" i="3"/>
  <c r="BN297" i="3"/>
  <c r="BN298" i="3"/>
  <c r="BN299" i="3"/>
  <c r="BN300" i="3"/>
  <c r="BN301" i="3"/>
  <c r="BN302" i="3"/>
  <c r="BN303" i="3"/>
  <c r="BN304" i="3"/>
  <c r="BN305" i="3"/>
  <c r="BN306" i="3"/>
  <c r="BN307" i="3"/>
  <c r="BN308" i="3"/>
  <c r="BN309" i="3"/>
  <c r="BN310" i="3"/>
  <c r="BN311" i="3"/>
  <c r="BN312" i="3"/>
  <c r="BN313" i="3"/>
  <c r="BN314" i="3"/>
  <c r="BN315" i="3"/>
  <c r="BN316" i="3"/>
  <c r="BN317" i="3"/>
  <c r="BN318" i="3"/>
  <c r="BN319" i="3"/>
  <c r="BN320" i="3"/>
  <c r="BN321" i="3"/>
  <c r="BN322" i="3"/>
  <c r="BN323" i="3"/>
  <c r="BN324" i="3"/>
  <c r="BN325" i="3"/>
  <c r="BN326" i="3"/>
  <c r="BN327" i="3"/>
  <c r="BN328" i="3"/>
  <c r="BN329" i="3"/>
  <c r="BN330" i="3"/>
  <c r="BN331" i="3"/>
  <c r="BN332" i="3"/>
  <c r="BN333" i="3"/>
  <c r="BN334" i="3"/>
  <c r="BN335" i="3"/>
  <c r="BN336" i="3"/>
  <c r="BN337" i="3"/>
  <c r="BN338" i="3"/>
  <c r="BN339" i="3"/>
  <c r="BN340" i="3"/>
  <c r="BN341" i="3"/>
  <c r="BN342" i="3"/>
  <c r="BN343" i="3"/>
  <c r="BN344" i="3"/>
  <c r="BN345" i="3"/>
  <c r="BN346" i="3"/>
  <c r="BN347" i="3"/>
  <c r="BN348" i="3"/>
  <c r="BN349" i="3"/>
  <c r="BN350" i="3"/>
  <c r="BN351" i="3"/>
  <c r="BN352" i="3"/>
  <c r="BN353" i="3"/>
  <c r="BN354" i="3"/>
  <c r="BN355" i="3"/>
  <c r="BN356" i="3"/>
  <c r="BN357" i="3"/>
  <c r="BN358" i="3"/>
  <c r="BN359" i="3"/>
  <c r="BN360" i="3"/>
  <c r="BN361" i="3"/>
  <c r="BN362" i="3"/>
  <c r="BN363" i="3"/>
  <c r="BN364" i="3"/>
  <c r="BN365" i="3"/>
  <c r="BN366" i="3"/>
  <c r="BN367" i="3"/>
  <c r="BN368" i="3"/>
  <c r="BN369" i="3"/>
  <c r="BN370" i="3"/>
  <c r="BN371" i="3"/>
  <c r="BN372" i="3"/>
  <c r="BN373" i="3"/>
  <c r="BN374" i="3"/>
  <c r="BN375" i="3"/>
  <c r="BN376" i="3"/>
  <c r="BN377" i="3"/>
  <c r="BN378" i="3"/>
  <c r="BN379" i="3"/>
  <c r="BN380" i="3"/>
  <c r="BN381" i="3"/>
  <c r="BN382" i="3"/>
  <c r="BN383" i="3"/>
  <c r="BN384" i="3"/>
  <c r="BN385" i="3"/>
  <c r="BN386" i="3"/>
  <c r="BN387" i="3"/>
  <c r="BN388" i="3"/>
  <c r="BN389" i="3"/>
  <c r="BN390" i="3"/>
  <c r="BN391" i="3"/>
  <c r="BN392" i="3"/>
  <c r="BN393" i="3"/>
  <c r="BN394" i="3"/>
  <c r="BN395" i="3"/>
  <c r="BN396" i="3"/>
  <c r="BN397" i="3"/>
  <c r="BN398" i="3"/>
  <c r="BN399" i="3"/>
  <c r="BN400" i="3"/>
  <c r="BN401" i="3"/>
  <c r="BN402" i="3"/>
  <c r="BN403" i="3"/>
  <c r="BN404" i="3"/>
  <c r="BN405" i="3"/>
  <c r="BN406" i="3"/>
  <c r="BN407" i="3"/>
  <c r="BN408" i="3"/>
  <c r="BN409" i="3"/>
  <c r="BN410" i="3"/>
  <c r="BN411" i="3"/>
  <c r="BN412" i="3"/>
  <c r="BN413" i="3"/>
  <c r="BN414" i="3"/>
  <c r="BN415" i="3"/>
  <c r="BN416" i="3"/>
  <c r="BN417" i="3"/>
  <c r="BN418" i="3"/>
  <c r="BN419" i="3"/>
  <c r="BN420" i="3"/>
  <c r="BN421" i="3"/>
  <c r="BN422" i="3"/>
  <c r="BN423" i="3"/>
  <c r="BN424" i="3"/>
  <c r="BN425" i="3"/>
  <c r="BN426" i="3"/>
  <c r="BN427" i="3"/>
  <c r="BN428" i="3"/>
  <c r="BN429" i="3"/>
  <c r="BN430" i="3"/>
  <c r="BN431" i="3"/>
  <c r="BN432" i="3"/>
  <c r="BN433" i="3"/>
  <c r="BN434" i="3"/>
  <c r="BN435" i="3"/>
  <c r="BN436" i="3"/>
  <c r="BN437" i="3"/>
  <c r="BN438" i="3"/>
  <c r="BN439" i="3"/>
  <c r="BN440" i="3"/>
  <c r="BN441" i="3"/>
  <c r="BN442" i="3"/>
  <c r="BN443" i="3"/>
  <c r="BN444" i="3"/>
  <c r="BN445" i="3"/>
  <c r="BN446" i="3"/>
  <c r="BN447" i="3"/>
  <c r="BN448" i="3"/>
  <c r="BN449" i="3"/>
  <c r="BN450" i="3"/>
  <c r="BN451" i="3"/>
  <c r="BN452" i="3"/>
  <c r="BN453" i="3"/>
  <c r="BN454" i="3"/>
  <c r="BN455" i="3"/>
  <c r="BN456" i="3"/>
  <c r="BN457" i="3"/>
  <c r="BN458" i="3"/>
  <c r="BN459" i="3"/>
  <c r="BN460" i="3"/>
  <c r="BN461" i="3"/>
  <c r="BN462" i="3"/>
  <c r="BN463" i="3"/>
  <c r="BN464" i="3"/>
  <c r="BN465" i="3"/>
  <c r="BN466" i="3"/>
  <c r="BN467" i="3"/>
  <c r="BN468" i="3"/>
  <c r="BN469" i="3"/>
  <c r="BN470" i="3"/>
  <c r="BN471" i="3"/>
  <c r="BN472" i="3"/>
  <c r="BN473" i="3"/>
  <c r="BN474" i="3"/>
  <c r="BN475" i="3"/>
  <c r="BN476" i="3"/>
  <c r="BN477" i="3"/>
  <c r="BN478" i="3"/>
  <c r="BN479" i="3"/>
  <c r="BN480" i="3"/>
  <c r="BN481" i="3"/>
  <c r="BN482" i="3"/>
  <c r="BN483" i="3"/>
  <c r="BN484" i="3"/>
  <c r="BN485" i="3"/>
  <c r="BN486" i="3"/>
  <c r="BN487" i="3"/>
  <c r="BN488" i="3"/>
  <c r="BN489" i="3"/>
  <c r="BN490" i="3"/>
  <c r="BN491" i="3"/>
  <c r="BN492" i="3"/>
  <c r="BN493" i="3"/>
  <c r="BN494" i="3"/>
  <c r="BN495" i="3"/>
  <c r="BN496" i="3"/>
  <c r="BN497" i="3"/>
  <c r="BN498" i="3"/>
  <c r="BN499" i="3"/>
  <c r="BN500" i="3"/>
  <c r="BN501" i="3"/>
  <c r="BN502" i="3"/>
  <c r="BN503" i="3"/>
  <c r="BN504" i="3"/>
  <c r="BN505" i="3"/>
  <c r="BN506" i="3"/>
  <c r="BN507" i="3"/>
  <c r="BN508" i="3"/>
  <c r="BN509" i="3"/>
  <c r="BN510" i="3"/>
  <c r="BN511" i="3"/>
  <c r="BN512" i="3"/>
  <c r="BN513" i="3"/>
  <c r="BN514" i="3"/>
  <c r="BN515" i="3"/>
  <c r="BN516" i="3"/>
  <c r="BN517" i="3"/>
  <c r="BN518" i="3"/>
  <c r="BN519" i="3"/>
  <c r="BN520" i="3"/>
  <c r="BN521" i="3"/>
  <c r="BN5" i="3"/>
  <c r="AD6" i="3"/>
  <c r="AD7" i="3"/>
  <c r="AD8" i="3"/>
  <c r="AD9" i="3"/>
  <c r="AD10" i="3"/>
  <c r="AD11" i="3"/>
  <c r="AD12" i="3"/>
  <c r="AD13" i="3"/>
  <c r="AD14" i="3"/>
  <c r="AD15" i="3"/>
  <c r="AD16" i="3"/>
  <c r="AD17" i="3"/>
  <c r="AD18" i="3"/>
  <c r="AD19" i="3"/>
  <c r="AD20" i="3"/>
  <c r="AD21" i="3"/>
  <c r="AD22" i="3"/>
  <c r="AD23" i="3"/>
  <c r="AD24" i="3"/>
  <c r="AD25" i="3"/>
  <c r="AD26" i="3"/>
  <c r="AD27" i="3"/>
  <c r="AD28" i="3"/>
  <c r="AD29" i="3"/>
  <c r="AD30" i="3"/>
  <c r="AD31" i="3"/>
  <c r="AD32" i="3"/>
  <c r="AD33" i="3"/>
  <c r="AD34" i="3"/>
  <c r="AD35" i="3"/>
  <c r="AD36" i="3"/>
  <c r="AD37" i="3"/>
  <c r="AD38" i="3"/>
  <c r="AD39" i="3"/>
  <c r="AD40" i="3"/>
  <c r="AD41" i="3"/>
  <c r="AD42" i="3"/>
  <c r="AD43" i="3"/>
  <c r="AD44" i="3"/>
  <c r="AD45" i="3"/>
  <c r="AD46" i="3"/>
  <c r="AD47" i="3"/>
  <c r="AD48" i="3"/>
  <c r="AD49" i="3"/>
  <c r="AD50" i="3"/>
  <c r="AD51" i="3"/>
  <c r="AD52" i="3"/>
  <c r="AD53" i="3"/>
  <c r="AD54" i="3"/>
  <c r="AD55" i="3"/>
  <c r="AD56" i="3"/>
  <c r="AD57" i="3"/>
  <c r="AD58" i="3"/>
  <c r="AD59" i="3"/>
  <c r="AD60" i="3"/>
  <c r="AD61" i="3"/>
  <c r="AD62" i="3"/>
  <c r="AD63" i="3"/>
  <c r="AD64" i="3"/>
  <c r="AD65" i="3"/>
  <c r="AD66" i="3"/>
  <c r="AD67" i="3"/>
  <c r="AD68" i="3"/>
  <c r="AD69" i="3"/>
  <c r="AD70" i="3"/>
  <c r="AD71" i="3"/>
  <c r="AD72" i="3"/>
  <c r="AD73" i="3"/>
  <c r="AD74" i="3"/>
  <c r="AD75" i="3"/>
  <c r="AD76" i="3"/>
  <c r="AD77" i="3"/>
  <c r="AD78" i="3"/>
  <c r="AD79" i="3"/>
  <c r="AD80" i="3"/>
  <c r="AD81" i="3"/>
  <c r="AD82" i="3"/>
  <c r="AD83" i="3"/>
  <c r="AD84" i="3"/>
  <c r="AD85" i="3"/>
  <c r="AD86" i="3"/>
  <c r="AD87" i="3"/>
  <c r="AD88" i="3"/>
  <c r="AD89" i="3"/>
  <c r="AD90" i="3"/>
  <c r="AD91" i="3"/>
  <c r="AD92" i="3"/>
  <c r="AD93" i="3"/>
  <c r="AD94" i="3"/>
  <c r="AD95" i="3"/>
  <c r="AD96" i="3"/>
  <c r="AD97" i="3"/>
  <c r="AD98" i="3"/>
  <c r="AD99" i="3"/>
  <c r="AD100" i="3"/>
  <c r="AD101" i="3"/>
  <c r="AD102" i="3"/>
  <c r="AD103" i="3"/>
  <c r="AD104" i="3"/>
  <c r="AD105" i="3"/>
  <c r="AD106" i="3"/>
  <c r="AD107" i="3"/>
  <c r="AD108" i="3"/>
  <c r="AD109" i="3"/>
  <c r="AD110" i="3"/>
  <c r="AD111" i="3"/>
  <c r="AD112" i="3"/>
  <c r="AD113" i="3"/>
  <c r="AD114" i="3"/>
  <c r="AD115" i="3"/>
  <c r="AD116" i="3"/>
  <c r="AD117" i="3"/>
  <c r="AD118" i="3"/>
  <c r="AD119" i="3"/>
  <c r="AD120" i="3"/>
  <c r="AD121" i="3"/>
  <c r="AD122" i="3"/>
  <c r="AD123" i="3"/>
  <c r="AD124" i="3"/>
  <c r="AD125" i="3"/>
  <c r="AD126" i="3"/>
  <c r="AD127" i="3"/>
  <c r="AD128" i="3"/>
  <c r="AD129" i="3"/>
  <c r="AD130" i="3"/>
  <c r="AD131" i="3"/>
  <c r="AD132" i="3"/>
  <c r="AD133" i="3"/>
  <c r="AD134" i="3"/>
  <c r="AD135" i="3"/>
  <c r="AD136" i="3"/>
  <c r="AD137" i="3"/>
  <c r="AD138" i="3"/>
  <c r="AD139" i="3"/>
  <c r="AD140" i="3"/>
  <c r="AD141" i="3"/>
  <c r="AD142" i="3"/>
  <c r="AD143" i="3"/>
  <c r="AD144" i="3"/>
  <c r="AD145" i="3"/>
  <c r="AD146" i="3"/>
  <c r="AD147" i="3"/>
  <c r="AD148" i="3"/>
  <c r="AD149" i="3"/>
  <c r="AD150" i="3"/>
  <c r="AD151" i="3"/>
  <c r="AD152" i="3"/>
  <c r="AD153" i="3"/>
  <c r="AD154" i="3"/>
  <c r="AD155" i="3"/>
  <c r="AD156" i="3"/>
  <c r="AD157" i="3"/>
  <c r="AD158" i="3"/>
  <c r="AD159" i="3"/>
  <c r="AD160" i="3"/>
  <c r="AD161" i="3"/>
  <c r="AD162" i="3"/>
  <c r="AD163" i="3"/>
  <c r="AD164" i="3"/>
  <c r="AD165" i="3"/>
  <c r="AD166" i="3"/>
  <c r="AD167" i="3"/>
  <c r="AD168" i="3"/>
  <c r="AD169" i="3"/>
  <c r="AD170" i="3"/>
  <c r="AD171" i="3"/>
  <c r="AD172" i="3"/>
  <c r="AD173" i="3"/>
  <c r="AD174" i="3"/>
  <c r="AD175" i="3"/>
  <c r="AD176" i="3"/>
  <c r="AD177" i="3"/>
  <c r="AD178" i="3"/>
  <c r="AD179" i="3"/>
  <c r="AD180" i="3"/>
  <c r="AD181" i="3"/>
  <c r="AD182" i="3"/>
  <c r="AD183" i="3"/>
  <c r="AD184" i="3"/>
  <c r="AD185" i="3"/>
  <c r="AD186" i="3"/>
  <c r="AD187" i="3"/>
  <c r="AD188" i="3"/>
  <c r="AD189" i="3"/>
  <c r="AD190" i="3"/>
  <c r="AD191" i="3"/>
  <c r="AD192" i="3"/>
  <c r="AD193" i="3"/>
  <c r="AD194" i="3"/>
  <c r="AD195" i="3"/>
  <c r="AD196" i="3"/>
  <c r="AD197" i="3"/>
  <c r="AD198" i="3"/>
  <c r="AD199" i="3"/>
  <c r="AD200" i="3"/>
  <c r="AD201" i="3"/>
  <c r="AD202" i="3"/>
  <c r="AD203" i="3"/>
  <c r="AD204" i="3"/>
  <c r="AD205" i="3"/>
  <c r="AD206" i="3"/>
  <c r="AD207" i="3"/>
  <c r="AD208" i="3"/>
  <c r="AD209" i="3"/>
  <c r="AD210" i="3"/>
  <c r="AD211" i="3"/>
  <c r="AD212" i="3"/>
  <c r="AD213" i="3"/>
  <c r="AD214" i="3"/>
  <c r="AD215" i="3"/>
  <c r="AD216" i="3"/>
  <c r="AD217" i="3"/>
  <c r="AD218" i="3"/>
  <c r="AD219" i="3"/>
  <c r="AD220" i="3"/>
  <c r="AD221" i="3"/>
  <c r="AD222" i="3"/>
  <c r="AD223" i="3"/>
  <c r="AD224" i="3"/>
  <c r="AD225" i="3"/>
  <c r="AD226" i="3"/>
  <c r="AD227" i="3"/>
  <c r="AD228" i="3"/>
  <c r="AD229" i="3"/>
  <c r="AD230" i="3"/>
  <c r="AD231" i="3"/>
  <c r="AD232" i="3"/>
  <c r="AD233" i="3"/>
  <c r="AD234" i="3"/>
  <c r="AD235" i="3"/>
  <c r="AD236" i="3"/>
  <c r="AD237" i="3"/>
  <c r="AD238" i="3"/>
  <c r="AD239" i="3"/>
  <c r="AD240" i="3"/>
  <c r="AD241" i="3"/>
  <c r="AD242" i="3"/>
  <c r="AD243" i="3"/>
  <c r="AD244" i="3"/>
  <c r="AD245" i="3"/>
  <c r="AD246" i="3"/>
  <c r="AD247" i="3"/>
  <c r="AD248" i="3"/>
  <c r="AD249" i="3"/>
  <c r="AD250" i="3"/>
  <c r="AD251" i="3"/>
  <c r="AD252" i="3"/>
  <c r="AD253" i="3"/>
  <c r="AD254" i="3"/>
  <c r="AD255" i="3"/>
  <c r="AD256" i="3"/>
  <c r="AD257" i="3"/>
  <c r="AD258" i="3"/>
  <c r="AD259" i="3"/>
  <c r="AD260" i="3"/>
  <c r="AD261" i="3"/>
  <c r="AD262" i="3"/>
  <c r="AD263" i="3"/>
  <c r="AD264" i="3"/>
  <c r="AD265" i="3"/>
  <c r="AD266" i="3"/>
  <c r="AD267" i="3"/>
  <c r="AD268" i="3"/>
  <c r="AD269" i="3"/>
  <c r="AD270" i="3"/>
  <c r="AD271" i="3"/>
  <c r="AD272" i="3"/>
  <c r="AD273" i="3"/>
  <c r="AD274" i="3"/>
  <c r="AD275" i="3"/>
  <c r="AD276" i="3"/>
  <c r="AD277" i="3"/>
  <c r="AD278" i="3"/>
  <c r="AD279" i="3"/>
  <c r="AD280" i="3"/>
  <c r="AD281" i="3"/>
  <c r="AD282" i="3"/>
  <c r="AD283" i="3"/>
  <c r="AD284" i="3"/>
  <c r="AD285" i="3"/>
  <c r="AD286" i="3"/>
  <c r="AD287" i="3"/>
  <c r="AD288" i="3"/>
  <c r="AD289" i="3"/>
  <c r="AD290" i="3"/>
  <c r="AD291" i="3"/>
  <c r="AD292" i="3"/>
  <c r="AD293" i="3"/>
  <c r="AD294" i="3"/>
  <c r="AD295" i="3"/>
  <c r="AD296" i="3"/>
  <c r="AD297" i="3"/>
  <c r="AD298" i="3"/>
  <c r="AD299" i="3"/>
  <c r="AD300" i="3"/>
  <c r="AD301" i="3"/>
  <c r="AD302" i="3"/>
  <c r="AD303" i="3"/>
  <c r="AD304" i="3"/>
  <c r="AD305" i="3"/>
  <c r="AD306" i="3"/>
  <c r="AD307" i="3"/>
  <c r="AD308" i="3"/>
  <c r="AD309" i="3"/>
  <c r="AD310" i="3"/>
  <c r="AD311" i="3"/>
  <c r="AD312" i="3"/>
  <c r="AD313" i="3"/>
  <c r="AD314" i="3"/>
  <c r="AD315" i="3"/>
  <c r="AD316" i="3"/>
  <c r="AD317" i="3"/>
  <c r="AD318" i="3"/>
  <c r="AD319" i="3"/>
  <c r="AD320" i="3"/>
  <c r="AD321" i="3"/>
  <c r="AD322" i="3"/>
  <c r="AD323" i="3"/>
  <c r="AD324" i="3"/>
  <c r="AD325" i="3"/>
  <c r="AD326" i="3"/>
  <c r="AD327" i="3"/>
  <c r="AD328" i="3"/>
  <c r="AD329" i="3"/>
  <c r="AD330" i="3"/>
  <c r="AD331" i="3"/>
  <c r="AD332" i="3"/>
  <c r="AD333" i="3"/>
  <c r="AD334" i="3"/>
  <c r="AD335" i="3"/>
  <c r="AD336" i="3"/>
  <c r="AD337" i="3"/>
  <c r="AD338" i="3"/>
  <c r="AD339" i="3"/>
  <c r="AD340" i="3"/>
  <c r="AD341" i="3"/>
  <c r="AD342" i="3"/>
  <c r="AD343" i="3"/>
  <c r="AD344" i="3"/>
  <c r="AD345" i="3"/>
  <c r="AD346" i="3"/>
  <c r="AD347" i="3"/>
  <c r="AD348" i="3"/>
  <c r="AD349" i="3"/>
  <c r="AD350" i="3"/>
  <c r="AD351" i="3"/>
  <c r="AD352" i="3"/>
  <c r="AD353" i="3"/>
  <c r="AD354" i="3"/>
  <c r="AD355" i="3"/>
  <c r="AD356" i="3"/>
  <c r="AD357" i="3"/>
  <c r="AD358" i="3"/>
  <c r="AD359" i="3"/>
  <c r="AD360" i="3"/>
  <c r="AD361" i="3"/>
  <c r="AD362" i="3"/>
  <c r="AD363" i="3"/>
  <c r="AD364" i="3"/>
  <c r="AD365" i="3"/>
  <c r="AD366" i="3"/>
  <c r="AD367" i="3"/>
  <c r="AD368" i="3"/>
  <c r="AD369" i="3"/>
  <c r="AD370" i="3"/>
  <c r="AD371" i="3"/>
  <c r="AD372" i="3"/>
  <c r="AD373" i="3"/>
  <c r="AD374" i="3"/>
  <c r="AD375" i="3"/>
  <c r="AD376" i="3"/>
  <c r="AD377" i="3"/>
  <c r="AD378" i="3"/>
  <c r="AD379" i="3"/>
  <c r="AD380" i="3"/>
  <c r="AD381" i="3"/>
  <c r="AD382" i="3"/>
  <c r="AD383" i="3"/>
  <c r="AD384" i="3"/>
  <c r="AD385" i="3"/>
  <c r="AD386" i="3"/>
  <c r="AD387" i="3"/>
  <c r="AD388" i="3"/>
  <c r="AD389" i="3"/>
  <c r="AD390" i="3"/>
  <c r="AD391" i="3"/>
  <c r="AD392" i="3"/>
  <c r="AD393" i="3"/>
  <c r="AD394" i="3"/>
  <c r="AD395" i="3"/>
  <c r="AD396" i="3"/>
  <c r="AD397" i="3"/>
  <c r="AD398" i="3"/>
  <c r="AD399" i="3"/>
  <c r="AD400" i="3"/>
  <c r="AD401" i="3"/>
  <c r="AD402" i="3"/>
  <c r="AD403" i="3"/>
  <c r="AD404" i="3"/>
  <c r="AD405" i="3"/>
  <c r="AD406" i="3"/>
  <c r="AD407" i="3"/>
  <c r="AD408" i="3"/>
  <c r="AD409" i="3"/>
  <c r="AD410" i="3"/>
  <c r="AD411" i="3"/>
  <c r="AD412" i="3"/>
  <c r="AD413" i="3"/>
  <c r="AD414" i="3"/>
  <c r="AD415" i="3"/>
  <c r="AD416" i="3"/>
  <c r="AD417" i="3"/>
  <c r="AD418" i="3"/>
  <c r="AD419" i="3"/>
  <c r="AD420" i="3"/>
  <c r="AD421" i="3"/>
  <c r="AD422" i="3"/>
  <c r="AD423" i="3"/>
  <c r="AD424" i="3"/>
  <c r="AD425" i="3"/>
  <c r="AD426" i="3"/>
  <c r="AD427" i="3"/>
  <c r="AD428" i="3"/>
  <c r="AD429" i="3"/>
  <c r="AD430" i="3"/>
  <c r="AD431" i="3"/>
  <c r="AD432" i="3"/>
  <c r="AD433" i="3"/>
  <c r="AD434" i="3"/>
  <c r="AD435" i="3"/>
  <c r="AD436" i="3"/>
  <c r="AD437" i="3"/>
  <c r="AD438" i="3"/>
  <c r="AD439" i="3"/>
  <c r="AD440" i="3"/>
  <c r="AD441" i="3"/>
  <c r="AD442" i="3"/>
  <c r="AD443" i="3"/>
  <c r="AD444" i="3"/>
  <c r="AD445" i="3"/>
  <c r="AD446" i="3"/>
  <c r="AD447" i="3"/>
  <c r="AD448" i="3"/>
  <c r="AD449" i="3"/>
  <c r="AD450" i="3"/>
  <c r="AD451" i="3"/>
  <c r="AD452" i="3"/>
  <c r="AD453" i="3"/>
  <c r="AD454" i="3"/>
  <c r="AD455" i="3"/>
  <c r="AD456" i="3"/>
  <c r="AD457" i="3"/>
  <c r="AD458" i="3"/>
  <c r="AD459" i="3"/>
  <c r="AD460" i="3"/>
  <c r="AD461" i="3"/>
  <c r="AD462" i="3"/>
  <c r="AD463" i="3"/>
  <c r="AD464" i="3"/>
  <c r="AD465" i="3"/>
  <c r="AD466" i="3"/>
  <c r="AD467" i="3"/>
  <c r="AD468" i="3"/>
  <c r="AD469" i="3"/>
  <c r="AD470" i="3"/>
  <c r="AD471" i="3"/>
  <c r="AD472" i="3"/>
  <c r="AD473" i="3"/>
  <c r="AD474" i="3"/>
  <c r="AD475" i="3"/>
  <c r="AD476" i="3"/>
  <c r="AD477" i="3"/>
  <c r="AD478" i="3"/>
  <c r="AD479" i="3"/>
  <c r="AD480" i="3"/>
  <c r="AD481" i="3"/>
  <c r="AD482" i="3"/>
  <c r="AD483" i="3"/>
  <c r="AD484" i="3"/>
  <c r="AD485" i="3"/>
  <c r="AD486" i="3"/>
  <c r="AD487" i="3"/>
  <c r="AD488" i="3"/>
  <c r="AD489" i="3"/>
  <c r="AD490" i="3"/>
  <c r="AD491" i="3"/>
  <c r="AD492" i="3"/>
  <c r="AD493" i="3"/>
  <c r="AD494" i="3"/>
  <c r="AD495" i="3"/>
  <c r="AD496" i="3"/>
  <c r="AD497" i="3"/>
  <c r="AD498" i="3"/>
  <c r="AD499" i="3"/>
  <c r="AD500" i="3"/>
  <c r="AD501" i="3"/>
  <c r="AD502" i="3"/>
  <c r="AD503" i="3"/>
  <c r="AD504" i="3"/>
  <c r="AD505" i="3"/>
  <c r="AD506" i="3"/>
  <c r="AD507" i="3"/>
  <c r="AD508" i="3"/>
  <c r="AD509" i="3"/>
  <c r="AD510" i="3"/>
  <c r="AD511" i="3"/>
  <c r="AD512" i="3"/>
  <c r="AD513" i="3"/>
  <c r="AD514" i="3"/>
  <c r="AD515" i="3"/>
  <c r="AD516" i="3"/>
  <c r="AD517" i="3"/>
  <c r="AD518" i="3"/>
  <c r="AD519" i="3"/>
  <c r="AD520" i="3"/>
  <c r="AD521" i="3"/>
  <c r="AD5" i="3"/>
  <c r="K125" i="5"/>
  <c r="K124" i="5"/>
  <c r="K123" i="5"/>
  <c r="K122" i="5"/>
  <c r="K121" i="5"/>
  <c r="K120" i="5"/>
  <c r="K119" i="5"/>
  <c r="K118" i="5"/>
  <c r="K117" i="5"/>
  <c r="K116" i="5"/>
  <c r="K115" i="5"/>
  <c r="K114" i="5"/>
  <c r="K113" i="5"/>
  <c r="K112" i="5"/>
  <c r="K111" i="5"/>
  <c r="K110" i="5"/>
  <c r="K109" i="5"/>
  <c r="K108" i="5"/>
  <c r="K107" i="5"/>
  <c r="K106" i="5"/>
  <c r="K105" i="5"/>
  <c r="K104" i="5"/>
  <c r="K103" i="5"/>
  <c r="K102" i="5"/>
  <c r="K101" i="5"/>
  <c r="K100" i="5"/>
  <c r="K99" i="5"/>
  <c r="K98" i="5"/>
  <c r="K97" i="5"/>
  <c r="K96" i="5"/>
  <c r="K95" i="5"/>
  <c r="K94" i="5"/>
  <c r="K93" i="5"/>
  <c r="K92" i="5"/>
  <c r="K91" i="5"/>
  <c r="K90" i="5"/>
  <c r="K89" i="5"/>
  <c r="K88" i="5"/>
  <c r="K87" i="5"/>
  <c r="K86" i="5"/>
  <c r="K85" i="5"/>
  <c r="K84" i="5"/>
  <c r="K83" i="5"/>
  <c r="K82" i="5"/>
  <c r="K81" i="5"/>
  <c r="K80" i="5"/>
  <c r="K79" i="5"/>
  <c r="K78" i="5"/>
  <c r="K77" i="5"/>
  <c r="K76" i="5"/>
  <c r="K75" i="5"/>
  <c r="K74" i="5"/>
  <c r="K73" i="5"/>
  <c r="K72" i="5"/>
  <c r="K71" i="5"/>
  <c r="K70" i="5"/>
  <c r="K69" i="5"/>
  <c r="K68" i="5"/>
  <c r="K67" i="5"/>
  <c r="K66" i="5"/>
  <c r="K65" i="5"/>
  <c r="K64" i="5"/>
  <c r="K63" i="5"/>
  <c r="K62" i="5"/>
  <c r="K61" i="5"/>
  <c r="K60" i="5"/>
  <c r="K59" i="5"/>
  <c r="K58" i="5"/>
  <c r="K57" i="5"/>
  <c r="K56" i="5"/>
  <c r="K55" i="5"/>
  <c r="K54" i="5"/>
  <c r="K53" i="5"/>
  <c r="K52" i="5"/>
  <c r="K51" i="5"/>
  <c r="K50" i="5"/>
  <c r="K49" i="5"/>
  <c r="K48" i="5"/>
  <c r="K47" i="5"/>
  <c r="K46" i="5"/>
  <c r="K45" i="5"/>
  <c r="K44" i="5"/>
  <c r="K43" i="5"/>
  <c r="K42" i="5"/>
  <c r="K41" i="5"/>
  <c r="K40" i="5"/>
  <c r="K39" i="5"/>
  <c r="K38" i="5"/>
  <c r="K37" i="5"/>
  <c r="K36" i="5"/>
  <c r="K35" i="5"/>
  <c r="K34" i="5"/>
  <c r="K33" i="5"/>
  <c r="K32" i="5"/>
  <c r="K31" i="5"/>
  <c r="K30" i="5"/>
  <c r="K29" i="5"/>
  <c r="K28" i="5"/>
  <c r="K27" i="5"/>
  <c r="K26" i="5"/>
  <c r="K25" i="5"/>
  <c r="K24" i="5"/>
  <c r="K23" i="5"/>
  <c r="K22" i="5"/>
  <c r="K21" i="5"/>
  <c r="K20" i="5"/>
  <c r="K19" i="5"/>
  <c r="K18" i="5"/>
  <c r="K17" i="5"/>
  <c r="K16" i="5"/>
  <c r="K15" i="5"/>
  <c r="K14" i="5"/>
  <c r="K13" i="5"/>
  <c r="K12" i="5"/>
  <c r="K11" i="5"/>
  <c r="K10" i="5"/>
  <c r="K9" i="5"/>
  <c r="K8" i="5"/>
  <c r="K7" i="5"/>
  <c r="K6" i="5"/>
  <c r="K5" i="5"/>
  <c r="K4" i="5"/>
  <c r="K3" i="5"/>
  <c r="K2" i="5"/>
  <c r="E286" i="3" l="1"/>
  <c r="E248" i="3"/>
  <c r="E450" i="3"/>
  <c r="E247" i="3"/>
  <c r="E448" i="3"/>
  <c r="E258" i="3"/>
  <c r="E246" i="3"/>
  <c r="E464" i="3"/>
  <c r="E463" i="3"/>
  <c r="E462" i="3"/>
  <c r="E435" i="3"/>
  <c r="E269" i="3"/>
  <c r="E257" i="3"/>
  <c r="E245" i="3"/>
  <c r="E280" i="3"/>
  <c r="E268" i="3"/>
  <c r="E256" i="3"/>
  <c r="E244" i="3"/>
  <c r="E103" i="3"/>
  <c r="F7" i="5"/>
  <c r="F8" i="5" s="1"/>
  <c r="F9" i="5" s="1"/>
  <c r="F10" i="5" s="1"/>
  <c r="E467" i="3"/>
  <c r="E279" i="3"/>
  <c r="E267" i="3"/>
  <c r="E255" i="3"/>
  <c r="E243" i="3"/>
  <c r="E278" i="3"/>
  <c r="E266" i="3"/>
  <c r="E254" i="3"/>
  <c r="E242" i="3"/>
  <c r="F2" i="5"/>
  <c r="F3" i="5" s="1"/>
  <c r="F4" i="5" s="1"/>
  <c r="F5" i="5" s="1"/>
  <c r="F6" i="5" s="1"/>
  <c r="E277" i="3"/>
  <c r="E265" i="3"/>
  <c r="E253" i="3"/>
  <c r="E241" i="3"/>
  <c r="E382" i="3"/>
  <c r="E264" i="3"/>
  <c r="E240" i="3"/>
  <c r="E228" i="3"/>
  <c r="E311" i="3"/>
  <c r="E287" i="3"/>
  <c r="E239" i="3"/>
  <c r="E298" i="3"/>
  <c r="J5" i="3"/>
  <c r="J27" i="3"/>
  <c r="J28" i="3"/>
  <c r="J90" i="3"/>
  <c r="J91" i="3"/>
  <c r="J92" i="3"/>
  <c r="J93" i="3"/>
  <c r="J94" i="3"/>
  <c r="J95" i="3"/>
  <c r="J96" i="3"/>
  <c r="J97" i="3"/>
  <c r="J98" i="3"/>
  <c r="J99" i="3"/>
  <c r="J100" i="3"/>
  <c r="J101" i="3"/>
  <c r="J102" i="3"/>
  <c r="J108" i="3"/>
  <c r="J109" i="3"/>
  <c r="J110" i="3"/>
  <c r="J111" i="3"/>
  <c r="J112" i="3"/>
  <c r="J143" i="3"/>
  <c r="J144" i="3"/>
  <c r="J145" i="3"/>
  <c r="J146" i="3"/>
  <c r="J147" i="3"/>
  <c r="J148" i="3"/>
  <c r="J149" i="3"/>
  <c r="J150" i="3"/>
  <c r="J153" i="3"/>
  <c r="J154" i="3"/>
  <c r="J155" i="3"/>
  <c r="J156" i="3"/>
  <c r="J157" i="3"/>
  <c r="J158" i="3"/>
  <c r="J181" i="3"/>
  <c r="J184" i="3"/>
  <c r="J185" i="3"/>
  <c r="J241" i="3"/>
  <c r="J246" i="3"/>
  <c r="J247" i="3"/>
  <c r="J248" i="3"/>
  <c r="J253" i="3"/>
  <c r="J254" i="3"/>
  <c r="J255" i="3"/>
  <c r="J256" i="3"/>
  <c r="J257" i="3"/>
  <c r="J258" i="3"/>
  <c r="J261" i="3"/>
  <c r="J295" i="3"/>
  <c r="J298" i="3"/>
  <c r="J301" i="3"/>
  <c r="J302" i="3"/>
  <c r="J303" i="3"/>
  <c r="J304" i="3"/>
  <c r="J305" i="3"/>
  <c r="J307" i="3"/>
  <c r="J309" i="3"/>
  <c r="J310" i="3"/>
  <c r="J312" i="3"/>
  <c r="J313" i="3"/>
  <c r="J314" i="3"/>
  <c r="J315" i="3"/>
  <c r="J316" i="3"/>
  <c r="J317" i="3"/>
  <c r="J330" i="3"/>
  <c r="J356" i="3"/>
  <c r="J357" i="3"/>
  <c r="J358" i="3"/>
  <c r="J359" i="3"/>
  <c r="J360" i="3"/>
  <c r="J361" i="3"/>
  <c r="J362" i="3"/>
  <c r="J363" i="3"/>
  <c r="J366" i="3"/>
  <c r="J367" i="3"/>
  <c r="J368" i="3"/>
  <c r="J369" i="3"/>
  <c r="J370" i="3"/>
  <c r="J371" i="3"/>
  <c r="J374" i="3"/>
  <c r="J378" i="3"/>
  <c r="J379" i="3"/>
  <c r="J380" i="3"/>
  <c r="J381" i="3"/>
  <c r="J384" i="3"/>
  <c r="J386" i="3"/>
  <c r="J387" i="3"/>
  <c r="J388" i="3"/>
  <c r="J391" i="3"/>
  <c r="J392" i="3"/>
  <c r="J393" i="3"/>
  <c r="J394" i="3"/>
  <c r="J395" i="3"/>
  <c r="J397" i="3"/>
  <c r="J400" i="3"/>
  <c r="J401" i="3"/>
  <c r="J402" i="3"/>
  <c r="J404" i="3"/>
  <c r="J405" i="3"/>
  <c r="J406" i="3"/>
  <c r="J407" i="3"/>
  <c r="J409" i="3"/>
  <c r="J410" i="3"/>
  <c r="J411" i="3"/>
  <c r="J413" i="3"/>
  <c r="J414" i="3"/>
  <c r="J415" i="3"/>
  <c r="J416" i="3"/>
  <c r="J417" i="3"/>
  <c r="J418" i="3"/>
  <c r="J419" i="3"/>
  <c r="J420" i="3"/>
  <c r="J421" i="3"/>
  <c r="J422" i="3"/>
  <c r="J423" i="3"/>
  <c r="J424" i="3"/>
  <c r="J425" i="3"/>
  <c r="J426" i="3"/>
  <c r="J427" i="3"/>
  <c r="J428" i="3"/>
  <c r="J429" i="3"/>
  <c r="J430" i="3"/>
  <c r="J431" i="3"/>
  <c r="J432" i="3"/>
  <c r="J433" i="3"/>
  <c r="J434" i="3"/>
  <c r="J436" i="3"/>
  <c r="J439" i="3"/>
  <c r="J440" i="3"/>
  <c r="J441" i="3"/>
  <c r="J444" i="3"/>
  <c r="J445" i="3"/>
  <c r="J446" i="3"/>
  <c r="J447" i="3"/>
  <c r="J449" i="3"/>
  <c r="J456" i="3"/>
  <c r="J457" i="3"/>
  <c r="J462" i="3"/>
  <c r="J463" i="3"/>
  <c r="J464" i="3"/>
  <c r="J465" i="3"/>
  <c r="J466" i="3"/>
  <c r="J467" i="3"/>
  <c r="J468" i="3"/>
  <c r="J469" i="3"/>
  <c r="J470" i="3"/>
  <c r="J471" i="3"/>
  <c r="J472" i="3"/>
  <c r="J473" i="3"/>
  <c r="J475" i="3"/>
  <c r="J476" i="3"/>
  <c r="J484" i="3"/>
  <c r="J497" i="3"/>
  <c r="J498" i="3"/>
  <c r="J499" i="3"/>
  <c r="J500" i="3"/>
  <c r="J501" i="3"/>
  <c r="J502" i="3"/>
  <c r="J503" i="3"/>
  <c r="J504" i="3"/>
  <c r="J505" i="3"/>
  <c r="J506" i="3"/>
  <c r="J507" i="3"/>
  <c r="J508" i="3"/>
  <c r="J509" i="3"/>
  <c r="J510" i="3"/>
  <c r="J511" i="3"/>
  <c r="J512" i="3"/>
  <c r="J513" i="3"/>
  <c r="J514" i="3"/>
  <c r="J515" i="3"/>
  <c r="J516" i="3"/>
  <c r="J517" i="3"/>
  <c r="J518" i="3"/>
  <c r="J519" i="3"/>
  <c r="J520" i="3"/>
  <c r="J521" i="3"/>
  <c r="AM521" i="3" l="1"/>
  <c r="AL521" i="3"/>
  <c r="J3" i="3" l="1"/>
  <c r="AH521" i="3"/>
  <c r="AI521" i="3"/>
  <c r="AJ521" i="3"/>
  <c r="AK521" i="3" l="1"/>
  <c r="AM520" i="3"/>
  <c r="AL520" i="3"/>
  <c r="AH520" i="3" l="1"/>
  <c r="AI520" i="3"/>
  <c r="AJ520" i="3"/>
  <c r="AF521" i="3" l="1"/>
  <c r="AG521" i="3"/>
  <c r="AK520" i="3"/>
  <c r="AM519" i="3"/>
  <c r="AL519" i="3"/>
  <c r="AN521" i="3" l="1"/>
  <c r="AO521" i="3" s="1"/>
  <c r="E521" i="3" s="1"/>
  <c r="AH519" i="3"/>
  <c r="AI519" i="3"/>
  <c r="AJ519" i="3"/>
  <c r="AK519" i="3" l="1"/>
  <c r="AG520" i="3"/>
  <c r="AF520" i="3"/>
  <c r="AM518" i="3"/>
  <c r="AL518" i="3"/>
  <c r="AG519" i="3" l="1"/>
  <c r="AN520" i="3"/>
  <c r="AO520" i="3" s="1"/>
  <c r="E520" i="3" s="1"/>
  <c r="AH518" i="3"/>
  <c r="AI518" i="3"/>
  <c r="AJ518" i="3"/>
  <c r="AK518" i="3" l="1"/>
  <c r="AF519" i="3"/>
  <c r="AN519" i="3" s="1"/>
  <c r="AO519" i="3" s="1"/>
  <c r="E519" i="3" s="1"/>
  <c r="AG518" i="3"/>
  <c r="AF518" i="3"/>
  <c r="AM517" i="3"/>
  <c r="AL517" i="3"/>
  <c r="AH517" i="3" l="1"/>
  <c r="AI517" i="3"/>
  <c r="AJ517" i="3"/>
  <c r="AN518" i="3"/>
  <c r="AO518" i="3" s="1"/>
  <c r="E518" i="3" s="1"/>
  <c r="AK517" i="3" l="1"/>
  <c r="AM516" i="3"/>
  <c r="AL516" i="3"/>
  <c r="AH516" i="3" l="1"/>
  <c r="AI516" i="3"/>
  <c r="AJ516" i="3"/>
  <c r="AK516" i="3" l="1"/>
  <c r="AF517" i="3"/>
  <c r="AG517" i="3"/>
  <c r="AM515" i="3"/>
  <c r="AL515" i="3"/>
  <c r="AG516" i="3" l="1"/>
  <c r="AN517" i="3"/>
  <c r="AO517" i="3" s="1"/>
  <c r="E517" i="3" s="1"/>
  <c r="AH515" i="3"/>
  <c r="AI515" i="3"/>
  <c r="AJ515" i="3"/>
  <c r="AF516" i="3" l="1"/>
  <c r="AN516" i="3" s="1"/>
  <c r="AO516" i="3" s="1"/>
  <c r="E516" i="3" s="1"/>
  <c r="AK515" i="3"/>
  <c r="AM514" i="3"/>
  <c r="AL514" i="3"/>
  <c r="AG515" i="3" l="1"/>
  <c r="AH514" i="3"/>
  <c r="AI514" i="3"/>
  <c r="AJ514" i="3"/>
  <c r="AF515" i="3" l="1"/>
  <c r="AN515" i="3" s="1"/>
  <c r="AO515" i="3" s="1"/>
  <c r="E515" i="3" s="1"/>
  <c r="AK514" i="3"/>
  <c r="AM513" i="3"/>
  <c r="AL513" i="3"/>
  <c r="AH513" i="3" l="1"/>
  <c r="AI513" i="3"/>
  <c r="AJ513" i="3"/>
  <c r="AK513" i="3" l="1"/>
  <c r="AF514" i="3"/>
  <c r="AG514" i="3"/>
  <c r="AM512" i="3"/>
  <c r="AL512" i="3"/>
  <c r="AG513" i="3" l="1"/>
  <c r="AN514" i="3"/>
  <c r="AO514" i="3" s="1"/>
  <c r="E514" i="3" s="1"/>
  <c r="AH512" i="3"/>
  <c r="AI512" i="3"/>
  <c r="AJ512" i="3"/>
  <c r="AF513" i="3" l="1"/>
  <c r="AN513" i="3" s="1"/>
  <c r="AO513" i="3" s="1"/>
  <c r="E513" i="3" s="1"/>
  <c r="AK512" i="3"/>
  <c r="AM511" i="3"/>
  <c r="AL511" i="3"/>
  <c r="AH511" i="3" l="1"/>
  <c r="AI511" i="3"/>
  <c r="AJ511" i="3"/>
  <c r="AF512" i="3" l="1"/>
  <c r="AG512" i="3"/>
  <c r="AK511" i="3"/>
  <c r="AM510" i="3"/>
  <c r="AL510" i="3"/>
  <c r="AN512" i="3" l="1"/>
  <c r="AO512" i="3" s="1"/>
  <c r="E512" i="3" s="1"/>
  <c r="AH510" i="3"/>
  <c r="AI510" i="3"/>
  <c r="AJ510" i="3"/>
  <c r="AF511" i="3" l="1"/>
  <c r="AG511" i="3"/>
  <c r="AK510" i="3"/>
  <c r="AM509" i="3"/>
  <c r="AL509" i="3"/>
  <c r="AN511" i="3" l="1"/>
  <c r="AO511" i="3" s="1"/>
  <c r="E511" i="3" s="1"/>
  <c r="AH509" i="3"/>
  <c r="AI509" i="3"/>
  <c r="AJ509" i="3"/>
  <c r="AK509" i="3" l="1"/>
  <c r="AG510" i="3"/>
  <c r="AF510" i="3"/>
  <c r="AM508" i="3"/>
  <c r="AL508" i="3"/>
  <c r="AN510" i="3" l="1"/>
  <c r="AO510" i="3" s="1"/>
  <c r="E510" i="3" s="1"/>
  <c r="AH508" i="3"/>
  <c r="AI508" i="3"/>
  <c r="AJ508" i="3"/>
  <c r="AK508" i="3" l="1"/>
  <c r="AG509" i="3"/>
  <c r="AF509" i="3"/>
  <c r="AM507" i="3"/>
  <c r="AL507" i="3"/>
  <c r="AG508" i="3" l="1"/>
  <c r="AN509" i="3"/>
  <c r="AO509" i="3" s="1"/>
  <c r="E509" i="3" s="1"/>
  <c r="AH507" i="3"/>
  <c r="AI507" i="3"/>
  <c r="AJ507" i="3"/>
  <c r="AF508" i="3" l="1"/>
  <c r="AN508" i="3" s="1"/>
  <c r="AO508" i="3" s="1"/>
  <c r="E508" i="3" s="1"/>
  <c r="AK507" i="3"/>
  <c r="AM506" i="3"/>
  <c r="AL506" i="3"/>
  <c r="AF507" i="3" l="1"/>
  <c r="AG507" i="3"/>
  <c r="AH506" i="3"/>
  <c r="AI506" i="3"/>
  <c r="AJ506" i="3"/>
  <c r="AN507" i="3" l="1"/>
  <c r="AO507" i="3" s="1"/>
  <c r="E507" i="3" s="1"/>
  <c r="AK506" i="3"/>
  <c r="AM505" i="3"/>
  <c r="AL505" i="3"/>
  <c r="AF506" i="3" l="1"/>
  <c r="AH505" i="3"/>
  <c r="AI505" i="3"/>
  <c r="AJ505" i="3"/>
  <c r="AG506" i="3" l="1"/>
  <c r="AN506" i="3" s="1"/>
  <c r="AO506" i="3" s="1"/>
  <c r="E506" i="3" s="1"/>
  <c r="AK505" i="3"/>
  <c r="AM504" i="3"/>
  <c r="AL504" i="3"/>
  <c r="AG505" i="3" l="1"/>
  <c r="AH504" i="3"/>
  <c r="AI504" i="3"/>
  <c r="AJ504" i="3"/>
  <c r="AF505" i="3" l="1"/>
  <c r="AN505" i="3" s="1"/>
  <c r="AO505" i="3" s="1"/>
  <c r="E505" i="3" s="1"/>
  <c r="AK504" i="3"/>
  <c r="AM503" i="3"/>
  <c r="AL503" i="3"/>
  <c r="AH503" i="3" l="1"/>
  <c r="AI503" i="3"/>
  <c r="AJ503" i="3"/>
  <c r="AK503" i="3" l="1"/>
  <c r="AF504" i="3"/>
  <c r="AG504" i="3"/>
  <c r="AM502" i="3"/>
  <c r="AL502" i="3"/>
  <c r="AN504" i="3" l="1"/>
  <c r="AO504" i="3" s="1"/>
  <c r="E504" i="3" s="1"/>
  <c r="AH502" i="3"/>
  <c r="AI502" i="3"/>
  <c r="AJ502" i="3"/>
  <c r="AK502" i="3" l="1"/>
  <c r="AF503" i="3"/>
  <c r="AG503" i="3"/>
  <c r="AM501" i="3"/>
  <c r="AL501" i="3"/>
  <c r="AF502" i="3" l="1"/>
  <c r="AN503" i="3"/>
  <c r="AO503" i="3" s="1"/>
  <c r="E503" i="3" s="1"/>
  <c r="AH501" i="3"/>
  <c r="AI501" i="3"/>
  <c r="AJ501" i="3"/>
  <c r="AG502" i="3" l="1"/>
  <c r="AN502" i="3" s="1"/>
  <c r="AO502" i="3" s="1"/>
  <c r="E502" i="3" s="1"/>
  <c r="AK501" i="3"/>
  <c r="AM500" i="3"/>
  <c r="AL500" i="3"/>
  <c r="AF501" i="3" l="1"/>
  <c r="AH500" i="3"/>
  <c r="AI500" i="3"/>
  <c r="AJ500" i="3"/>
  <c r="AG501" i="3" l="1"/>
  <c r="AN501" i="3" s="1"/>
  <c r="AO501" i="3" s="1"/>
  <c r="E501" i="3" s="1"/>
  <c r="AK500" i="3"/>
  <c r="AM499" i="3"/>
  <c r="AL499" i="3"/>
  <c r="AF500" i="3" l="1"/>
  <c r="AG500" i="3"/>
  <c r="AH499" i="3"/>
  <c r="AI499" i="3"/>
  <c r="AJ499" i="3"/>
  <c r="AN500" i="3" l="1"/>
  <c r="AO500" i="3" s="1"/>
  <c r="E500" i="3" s="1"/>
  <c r="AK499" i="3"/>
  <c r="AM498" i="3"/>
  <c r="AL498" i="3"/>
  <c r="AG499" i="3" l="1"/>
  <c r="AH498" i="3"/>
  <c r="AI498" i="3"/>
  <c r="AJ498" i="3"/>
  <c r="AF499" i="3" l="1"/>
  <c r="AN499" i="3" s="1"/>
  <c r="AO499" i="3" s="1"/>
  <c r="E499" i="3" s="1"/>
  <c r="AK498" i="3"/>
  <c r="AM497" i="3"/>
  <c r="AL497" i="3"/>
  <c r="AG498" i="3" l="1"/>
  <c r="AH497" i="3"/>
  <c r="AI497" i="3"/>
  <c r="AJ497" i="3"/>
  <c r="AF498" i="3" l="1"/>
  <c r="AN498" i="3" s="1"/>
  <c r="AO498" i="3" s="1"/>
  <c r="E498" i="3" s="1"/>
  <c r="AK497" i="3"/>
  <c r="AG497" i="3" l="1"/>
  <c r="AF497" i="3" l="1"/>
  <c r="AN497" i="3" s="1"/>
  <c r="AO497" i="3" s="1"/>
  <c r="E497" i="3" s="1"/>
  <c r="AM496" i="3" l="1"/>
  <c r="AL496" i="3"/>
  <c r="AH496" i="3" l="1"/>
  <c r="AI496" i="3"/>
  <c r="AJ496" i="3"/>
  <c r="AK496" i="3" l="1"/>
  <c r="AM495" i="3"/>
  <c r="AL495" i="3"/>
  <c r="J496" i="3" l="1"/>
  <c r="AH495" i="3"/>
  <c r="AI495" i="3"/>
  <c r="AJ495" i="3"/>
  <c r="AK495" i="3" l="1"/>
  <c r="AF496" i="3"/>
  <c r="AG496" i="3"/>
  <c r="AM494" i="3"/>
  <c r="AL494" i="3"/>
  <c r="J495" i="3" l="1"/>
  <c r="AN496" i="3"/>
  <c r="AO496" i="3" s="1"/>
  <c r="E496" i="3" s="1"/>
  <c r="AH494" i="3"/>
  <c r="AI494" i="3"/>
  <c r="AJ494" i="3"/>
  <c r="AK494" i="3" l="1"/>
  <c r="AG495" i="3"/>
  <c r="AF495" i="3"/>
  <c r="AM493" i="3"/>
  <c r="AL493" i="3"/>
  <c r="J494" i="3" l="1"/>
  <c r="AG494" i="3" s="1"/>
  <c r="AN495" i="3"/>
  <c r="AO495" i="3" s="1"/>
  <c r="E495" i="3" s="1"/>
  <c r="AH493" i="3"/>
  <c r="AI493" i="3"/>
  <c r="AJ493" i="3"/>
  <c r="AF494" i="3" l="1"/>
  <c r="AN494" i="3" s="1"/>
  <c r="AO494" i="3" s="1"/>
  <c r="E494" i="3" s="1"/>
  <c r="AK493" i="3"/>
  <c r="AM492" i="3"/>
  <c r="AL492" i="3"/>
  <c r="J493" i="3" l="1"/>
  <c r="AH492" i="3"/>
  <c r="AI492" i="3"/>
  <c r="AJ492" i="3"/>
  <c r="AK492" i="3" l="1"/>
  <c r="AF493" i="3"/>
  <c r="AG493" i="3"/>
  <c r="AM491" i="3"/>
  <c r="AL491" i="3"/>
  <c r="J492" i="3" l="1"/>
  <c r="AN493" i="3"/>
  <c r="AO493" i="3" s="1"/>
  <c r="E493" i="3" s="1"/>
  <c r="AH491" i="3"/>
  <c r="AI491" i="3"/>
  <c r="AJ491" i="3"/>
  <c r="AK491" i="3" l="1"/>
  <c r="AG492" i="3"/>
  <c r="AF492" i="3"/>
  <c r="AM490" i="3"/>
  <c r="AL490" i="3"/>
  <c r="J491" i="3" l="1"/>
  <c r="AF491" i="3" s="1"/>
  <c r="AN492" i="3"/>
  <c r="AO492" i="3" s="1"/>
  <c r="E492" i="3" s="1"/>
  <c r="AH490" i="3"/>
  <c r="AI490" i="3"/>
  <c r="AJ490" i="3"/>
  <c r="AG491" i="3" l="1"/>
  <c r="AN491" i="3" s="1"/>
  <c r="AO491" i="3" s="1"/>
  <c r="E491" i="3" s="1"/>
  <c r="AK490" i="3"/>
  <c r="AM489" i="3"/>
  <c r="AL489" i="3"/>
  <c r="J490" i="3" l="1"/>
  <c r="AH489" i="3"/>
  <c r="AI489" i="3"/>
  <c r="AJ489" i="3"/>
  <c r="AK489" i="3" l="1"/>
  <c r="AF490" i="3"/>
  <c r="AG490" i="3"/>
  <c r="AM488" i="3"/>
  <c r="AL488" i="3"/>
  <c r="J489" i="3" l="1"/>
  <c r="AF489" i="3" s="1"/>
  <c r="AN490" i="3"/>
  <c r="AO490" i="3" s="1"/>
  <c r="E490" i="3" s="1"/>
  <c r="AH488" i="3"/>
  <c r="AI488" i="3"/>
  <c r="AJ488" i="3"/>
  <c r="AG489" i="3" l="1"/>
  <c r="AN489" i="3" s="1"/>
  <c r="AO489" i="3" s="1"/>
  <c r="E489" i="3" s="1"/>
  <c r="AK488" i="3"/>
  <c r="AM487" i="3"/>
  <c r="AL487" i="3"/>
  <c r="J488" i="3" l="1"/>
  <c r="AG488" i="3" s="1"/>
  <c r="AH487" i="3"/>
  <c r="AI487" i="3"/>
  <c r="AJ487" i="3"/>
  <c r="AF488" i="3" l="1"/>
  <c r="AN488" i="3" s="1"/>
  <c r="AO488" i="3" s="1"/>
  <c r="E488" i="3" s="1"/>
  <c r="AK487" i="3"/>
  <c r="J487" i="3" l="1"/>
  <c r="AF487" i="3" s="1"/>
  <c r="AM486" i="3"/>
  <c r="AL486" i="3"/>
  <c r="AG487" i="3" l="1"/>
  <c r="AN487" i="3" s="1"/>
  <c r="AO487" i="3" s="1"/>
  <c r="E487" i="3" s="1"/>
  <c r="AH486" i="3"/>
  <c r="AI486" i="3"/>
  <c r="AJ486" i="3"/>
  <c r="AK486" i="3" l="1"/>
  <c r="AM485" i="3"/>
  <c r="AL485" i="3"/>
  <c r="J486" i="3" l="1"/>
  <c r="AG486" i="3" s="1"/>
  <c r="AH485" i="3"/>
  <c r="AI485" i="3"/>
  <c r="AJ485" i="3"/>
  <c r="AF486" i="3" l="1"/>
  <c r="AN486" i="3" s="1"/>
  <c r="AO486" i="3" s="1"/>
  <c r="E486" i="3" s="1"/>
  <c r="AK485" i="3"/>
  <c r="AM484" i="3"/>
  <c r="AL484" i="3"/>
  <c r="J485" i="3" l="1"/>
  <c r="AH484" i="3"/>
  <c r="AI484" i="3"/>
  <c r="AJ484" i="3"/>
  <c r="AK484" i="3" l="1"/>
  <c r="AF485" i="3"/>
  <c r="AG485" i="3"/>
  <c r="AG484" i="3"/>
  <c r="AF484" i="3"/>
  <c r="AM483" i="3"/>
  <c r="AL483" i="3"/>
  <c r="AN484" i="3" l="1"/>
  <c r="AO484" i="3" s="1"/>
  <c r="E484" i="3" s="1"/>
  <c r="AN485" i="3"/>
  <c r="AO485" i="3" s="1"/>
  <c r="E485" i="3" s="1"/>
  <c r="AH483" i="3"/>
  <c r="AI483" i="3"/>
  <c r="AJ483" i="3"/>
  <c r="AK483" i="3" l="1"/>
  <c r="AM482" i="3"/>
  <c r="AL482" i="3"/>
  <c r="J483" i="3" l="1"/>
  <c r="AH482" i="3"/>
  <c r="AI482" i="3"/>
  <c r="AJ482" i="3"/>
  <c r="AK482" i="3" l="1"/>
  <c r="AF483" i="3"/>
  <c r="AG483" i="3"/>
  <c r="AM481" i="3"/>
  <c r="AL481" i="3"/>
  <c r="J482" i="3" l="1"/>
  <c r="AN483" i="3"/>
  <c r="AO483" i="3" s="1"/>
  <c r="E483" i="3" s="1"/>
  <c r="AH481" i="3"/>
  <c r="AI481" i="3"/>
  <c r="AJ481" i="3"/>
  <c r="AK481" i="3" l="1"/>
  <c r="AG482" i="3"/>
  <c r="AF482" i="3"/>
  <c r="AM480" i="3"/>
  <c r="AL480" i="3"/>
  <c r="J481" i="3" l="1"/>
  <c r="AN482" i="3"/>
  <c r="AO482" i="3" s="1"/>
  <c r="E482" i="3" s="1"/>
  <c r="AH480" i="3"/>
  <c r="AI480" i="3"/>
  <c r="AJ480" i="3"/>
  <c r="AG481" i="3" l="1"/>
  <c r="AF481" i="3"/>
  <c r="AK480" i="3"/>
  <c r="AM479" i="3"/>
  <c r="AL479" i="3"/>
  <c r="J480" i="3" l="1"/>
  <c r="AG480" i="3" s="1"/>
  <c r="AN481" i="3"/>
  <c r="AO481" i="3" s="1"/>
  <c r="E481" i="3" s="1"/>
  <c r="AH479" i="3"/>
  <c r="AI479" i="3"/>
  <c r="AJ479" i="3"/>
  <c r="AF480" i="3" l="1"/>
  <c r="AN480" i="3" s="1"/>
  <c r="AO480" i="3" s="1"/>
  <c r="E480" i="3" s="1"/>
  <c r="AK479" i="3"/>
  <c r="AM478" i="3"/>
  <c r="AL478" i="3"/>
  <c r="J479" i="3" l="1"/>
  <c r="AF479" i="3" s="1"/>
  <c r="AH478" i="3"/>
  <c r="AI478" i="3"/>
  <c r="AJ478" i="3"/>
  <c r="AG479" i="3" l="1"/>
  <c r="AN479" i="3" s="1"/>
  <c r="AO479" i="3" s="1"/>
  <c r="E479" i="3" s="1"/>
  <c r="AK478" i="3"/>
  <c r="J478" i="3" l="1"/>
  <c r="AG478" i="3" s="1"/>
  <c r="AF478" i="3" l="1"/>
  <c r="AN478" i="3" s="1"/>
  <c r="AO478" i="3" s="1"/>
  <c r="E478" i="3" s="1"/>
  <c r="AM477" i="3" l="1"/>
  <c r="AL477" i="3"/>
  <c r="AH477" i="3" l="1"/>
  <c r="AI477" i="3"/>
  <c r="AJ477" i="3"/>
  <c r="AK477" i="3" l="1"/>
  <c r="J477" i="3" s="1"/>
  <c r="AG477" i="3" l="1"/>
  <c r="AF477" i="3" l="1"/>
  <c r="AN477" i="3" s="1"/>
  <c r="AO477" i="3" s="1"/>
  <c r="E477" i="3" s="1"/>
  <c r="AM476" i="3" l="1"/>
  <c r="AL476" i="3"/>
  <c r="AH476" i="3" l="1"/>
  <c r="AI476" i="3"/>
  <c r="AJ476" i="3"/>
  <c r="AK476" i="3" l="1"/>
  <c r="AM475" i="3"/>
  <c r="AL475" i="3"/>
  <c r="AH475" i="3" l="1"/>
  <c r="AI475" i="3"/>
  <c r="AJ475" i="3"/>
  <c r="AK475" i="3" l="1"/>
  <c r="AF476" i="3"/>
  <c r="AG476" i="3"/>
  <c r="AM474" i="3"/>
  <c r="AL474" i="3"/>
  <c r="AN476" i="3" l="1"/>
  <c r="AO476" i="3" s="1"/>
  <c r="E476" i="3" s="1"/>
  <c r="AH474" i="3"/>
  <c r="AI474" i="3"/>
  <c r="AJ474" i="3"/>
  <c r="AG475" i="3" l="1"/>
  <c r="AF475" i="3"/>
  <c r="AK474" i="3"/>
  <c r="AM473" i="3"/>
  <c r="AL473" i="3"/>
  <c r="J474" i="3" l="1"/>
  <c r="AN475" i="3"/>
  <c r="AO475" i="3" s="1"/>
  <c r="E475" i="3" s="1"/>
  <c r="AH473" i="3"/>
  <c r="AI473" i="3"/>
  <c r="AJ473" i="3"/>
  <c r="AK473" i="3" l="1"/>
  <c r="AG474" i="3"/>
  <c r="AF474" i="3"/>
  <c r="AM472" i="3"/>
  <c r="AL472" i="3"/>
  <c r="AN474" i="3" l="1"/>
  <c r="AO474" i="3" s="1"/>
  <c r="E474" i="3" s="1"/>
  <c r="AH472" i="3"/>
  <c r="AI472" i="3"/>
  <c r="AJ472" i="3"/>
  <c r="AG473" i="3" l="1"/>
  <c r="AF473" i="3"/>
  <c r="AK472" i="3"/>
  <c r="AM471" i="3"/>
  <c r="AL471" i="3"/>
  <c r="AN473" i="3" l="1"/>
  <c r="AO473" i="3" s="1"/>
  <c r="E473" i="3" s="1"/>
  <c r="AH471" i="3"/>
  <c r="AI471" i="3"/>
  <c r="AJ471" i="3"/>
  <c r="AK471" i="3" l="1"/>
  <c r="AG472" i="3"/>
  <c r="AF472" i="3"/>
  <c r="AN472" i="3" l="1"/>
  <c r="AO472" i="3" s="1"/>
  <c r="E472" i="3" s="1"/>
  <c r="AG471" i="3" l="1"/>
  <c r="AF471" i="3"/>
  <c r="AM470" i="3"/>
  <c r="AL470" i="3"/>
  <c r="AN471" i="3" l="1"/>
  <c r="AO471" i="3" s="1"/>
  <c r="E471" i="3" s="1"/>
  <c r="AH470" i="3"/>
  <c r="AI470" i="3"/>
  <c r="AJ470" i="3"/>
  <c r="AK470" i="3" l="1"/>
  <c r="AF470" i="3" l="1"/>
  <c r="AG470" i="3"/>
  <c r="AN470" i="3" l="1"/>
  <c r="AO470" i="3" s="1"/>
  <c r="E470" i="3" s="1"/>
  <c r="AM469" i="3" l="1"/>
  <c r="AL469" i="3"/>
  <c r="AH469" i="3" l="1"/>
  <c r="AI469" i="3"/>
  <c r="AJ469" i="3"/>
  <c r="AK469" i="3" l="1"/>
  <c r="AG469" i="3" l="1"/>
  <c r="AF469" i="3" l="1"/>
  <c r="AN469" i="3" s="1"/>
  <c r="AO469" i="3" s="1"/>
  <c r="E469" i="3" s="1"/>
  <c r="AM468" i="3"/>
  <c r="AL468" i="3"/>
  <c r="AH468" i="3" l="1"/>
  <c r="AI468" i="3"/>
  <c r="AJ468" i="3"/>
  <c r="AK468" i="3" l="1"/>
  <c r="AG468" i="3" l="1"/>
  <c r="AF468" i="3"/>
  <c r="AN468" i="3" l="1"/>
  <c r="AO468" i="3" s="1"/>
  <c r="E468" i="3" s="1"/>
  <c r="AM467" i="3" l="1"/>
  <c r="AL467" i="3"/>
  <c r="AH467" i="3" l="1"/>
  <c r="AI467" i="3"/>
  <c r="AJ467" i="3"/>
  <c r="AK467" i="3" l="1"/>
  <c r="AG467" i="3"/>
  <c r="AF467" i="3"/>
  <c r="AN467" i="3" l="1"/>
  <c r="AO467" i="3" s="1"/>
  <c r="AM466" i="3" l="1"/>
  <c r="AL466" i="3"/>
  <c r="AH466" i="3" l="1"/>
  <c r="AI466" i="3"/>
  <c r="AJ466" i="3"/>
  <c r="AK466" i="3" l="1"/>
  <c r="AM465" i="3"/>
  <c r="AL465" i="3"/>
  <c r="AG466" i="3" l="1"/>
  <c r="AH465" i="3"/>
  <c r="AI465" i="3"/>
  <c r="AJ465" i="3"/>
  <c r="AF466" i="3" l="1"/>
  <c r="AN466" i="3" s="1"/>
  <c r="AO466" i="3" s="1"/>
  <c r="E466" i="3" s="1"/>
  <c r="AK465" i="3"/>
  <c r="AF465" i="3"/>
  <c r="AG465" i="3"/>
  <c r="AN465" i="3" l="1"/>
  <c r="AO465" i="3" s="1"/>
  <c r="E465" i="3" s="1"/>
  <c r="AM464" i="3" l="1"/>
  <c r="AL464" i="3"/>
  <c r="AH464" i="3" l="1"/>
  <c r="AI464" i="3"/>
  <c r="AJ464" i="3"/>
  <c r="AK464" i="3" l="1"/>
  <c r="AG464" i="3"/>
  <c r="AF464" i="3"/>
  <c r="AM463" i="3"/>
  <c r="AL463" i="3"/>
  <c r="AN464" i="3" l="1"/>
  <c r="AO464" i="3" s="1"/>
  <c r="AH463" i="3"/>
  <c r="AI463" i="3"/>
  <c r="AJ463" i="3"/>
  <c r="AK463" i="3" l="1"/>
  <c r="AG463" i="3"/>
  <c r="AF463" i="3"/>
  <c r="AM462" i="3"/>
  <c r="AL462" i="3"/>
  <c r="AN463" i="3" l="1"/>
  <c r="AO463" i="3" s="1"/>
  <c r="AH462" i="3"/>
  <c r="AI462" i="3"/>
  <c r="AJ462" i="3"/>
  <c r="AK462" i="3" l="1"/>
  <c r="AG462" i="3"/>
  <c r="AF462" i="3"/>
  <c r="AN462" i="3" l="1"/>
  <c r="AO462" i="3" s="1"/>
  <c r="AM461" i="3" l="1"/>
  <c r="AL461" i="3"/>
  <c r="AH461" i="3" l="1"/>
  <c r="AI461" i="3"/>
  <c r="AJ461" i="3"/>
  <c r="AK461" i="3" l="1"/>
  <c r="J461" i="3" l="1"/>
  <c r="AG461" i="3" s="1"/>
  <c r="E461" i="3"/>
  <c r="AF461" i="3" l="1"/>
  <c r="AN461" i="3" s="1"/>
  <c r="AO461" i="3" s="1"/>
  <c r="AM460" i="3" l="1"/>
  <c r="AL460" i="3"/>
  <c r="AH460" i="3" l="1"/>
  <c r="AI460" i="3"/>
  <c r="AJ460" i="3"/>
  <c r="AK460" i="3" l="1"/>
  <c r="J460" i="3" l="1"/>
  <c r="AG460" i="3" s="1"/>
  <c r="AF460" i="3" l="1"/>
  <c r="AN460" i="3" s="1"/>
  <c r="AO460" i="3" s="1"/>
  <c r="E460" i="3" s="1"/>
  <c r="AM459" i="3"/>
  <c r="AL459" i="3"/>
  <c r="AH459" i="3" l="1"/>
  <c r="AI459" i="3"/>
  <c r="AJ459" i="3"/>
  <c r="AK459" i="3" l="1"/>
  <c r="J459" i="3" l="1"/>
  <c r="AG459" i="3" s="1"/>
  <c r="AF459" i="3" l="1"/>
  <c r="AN459" i="3" s="1"/>
  <c r="AO459" i="3" s="1"/>
  <c r="E459" i="3" s="1"/>
  <c r="AM458" i="3"/>
  <c r="AL458" i="3"/>
  <c r="AH458" i="3" l="1"/>
  <c r="AI458" i="3"/>
  <c r="AJ458" i="3"/>
  <c r="AK458" i="3" l="1"/>
  <c r="AM457" i="3"/>
  <c r="AL457" i="3"/>
  <c r="J458" i="3" l="1"/>
  <c r="AH457" i="3"/>
  <c r="AI457" i="3"/>
  <c r="AJ457" i="3"/>
  <c r="AF458" i="3" l="1"/>
  <c r="AG458" i="3"/>
  <c r="AK457" i="3"/>
  <c r="AF457" i="3"/>
  <c r="AG457" i="3"/>
  <c r="E457" i="3" l="1"/>
  <c r="AN457" i="3"/>
  <c r="AO457" i="3" s="1"/>
  <c r="AN458" i="3"/>
  <c r="AO458" i="3" s="1"/>
  <c r="E458" i="3" s="1"/>
  <c r="AM456" i="3" l="1"/>
  <c r="AL456" i="3"/>
  <c r="AH456" i="3" l="1"/>
  <c r="AI456" i="3"/>
  <c r="AJ456" i="3"/>
  <c r="AK456" i="3" l="1"/>
  <c r="AG456" i="3"/>
  <c r="AF456" i="3"/>
  <c r="AM455" i="3"/>
  <c r="AL455" i="3"/>
  <c r="AN456" i="3" l="1"/>
  <c r="AO456" i="3" s="1"/>
  <c r="E456" i="3" s="1"/>
  <c r="AH455" i="3"/>
  <c r="AI455" i="3"/>
  <c r="AJ455" i="3"/>
  <c r="AK455" i="3" l="1"/>
  <c r="AM454" i="3"/>
  <c r="AL454" i="3"/>
  <c r="J455" i="3" l="1"/>
  <c r="AH454" i="3"/>
  <c r="AI454" i="3"/>
  <c r="AJ454" i="3"/>
  <c r="AK454" i="3" l="1"/>
  <c r="AF455" i="3"/>
  <c r="AG455" i="3"/>
  <c r="J454" i="3" l="1"/>
  <c r="AN455" i="3"/>
  <c r="AO455" i="3" s="1"/>
  <c r="E455" i="3" s="1"/>
  <c r="AG454" i="3" l="1"/>
  <c r="AF454" i="3"/>
  <c r="AN454" i="3" l="1"/>
  <c r="AO454" i="3" s="1"/>
  <c r="E454" i="3" s="1"/>
  <c r="AM453" i="3"/>
  <c r="AL453" i="3"/>
  <c r="AH453" i="3" l="1"/>
  <c r="AI453" i="3"/>
  <c r="AJ453" i="3"/>
  <c r="AK453" i="3" l="1"/>
  <c r="AM452" i="3"/>
  <c r="AL452" i="3"/>
  <c r="J453" i="3" l="1"/>
  <c r="AH452" i="3"/>
  <c r="AI452" i="3"/>
  <c r="AJ452" i="3"/>
  <c r="AK452" i="3" l="1"/>
  <c r="AG453" i="3"/>
  <c r="AF453" i="3"/>
  <c r="AM451" i="3"/>
  <c r="AL451" i="3"/>
  <c r="J452" i="3" l="1"/>
  <c r="AN453" i="3"/>
  <c r="AO453" i="3" s="1"/>
  <c r="E453" i="3" s="1"/>
  <c r="AH451" i="3"/>
  <c r="AI451" i="3"/>
  <c r="AJ451" i="3"/>
  <c r="AK451" i="3" l="1"/>
  <c r="AG452" i="3"/>
  <c r="AF452" i="3"/>
  <c r="J451" i="3" l="1"/>
  <c r="AN452" i="3"/>
  <c r="AO452" i="3" s="1"/>
  <c r="E452" i="3" s="1"/>
  <c r="AG451" i="3" l="1"/>
  <c r="AF451" i="3"/>
  <c r="AN451" i="3" l="1"/>
  <c r="AO451" i="3" s="1"/>
  <c r="E451" i="3" s="1"/>
  <c r="AM450" i="3" l="1"/>
  <c r="AL450" i="3"/>
  <c r="AH450" i="3" l="1"/>
  <c r="AI450" i="3"/>
  <c r="AJ450" i="3"/>
  <c r="AK450" i="3" l="1"/>
  <c r="J450" i="3" s="1"/>
  <c r="AF450" i="3" l="1"/>
  <c r="AG450" i="3" l="1"/>
  <c r="AN450" i="3" s="1"/>
  <c r="AO450" i="3" s="1"/>
  <c r="AM449" i="3" l="1"/>
  <c r="AL449" i="3"/>
  <c r="AH449" i="3" l="1"/>
  <c r="AI449" i="3"/>
  <c r="AJ449" i="3"/>
  <c r="AK449" i="3" l="1"/>
  <c r="E449" i="3" s="1"/>
  <c r="AG449" i="3"/>
  <c r="AF449" i="3"/>
  <c r="AN449" i="3" l="1"/>
  <c r="AO449" i="3" s="1"/>
  <c r="AM448" i="3" l="1"/>
  <c r="AL448" i="3"/>
  <c r="AH448" i="3" l="1"/>
  <c r="AI448" i="3"/>
  <c r="AJ448" i="3"/>
  <c r="AK448" i="3" l="1"/>
  <c r="J448" i="3" s="1"/>
  <c r="AG448" i="3" l="1"/>
  <c r="AF448" i="3" l="1"/>
  <c r="AN448" i="3" s="1"/>
  <c r="AO448" i="3" s="1"/>
  <c r="AM447" i="3" l="1"/>
  <c r="AL447" i="3"/>
  <c r="AH447" i="3" l="1"/>
  <c r="AI447" i="3"/>
  <c r="AJ447" i="3"/>
  <c r="AK447" i="3" l="1"/>
  <c r="AG447" i="3"/>
  <c r="AF447" i="3"/>
  <c r="AM446" i="3"/>
  <c r="AL446" i="3"/>
  <c r="AH446" i="3" l="1"/>
  <c r="AI446" i="3"/>
  <c r="AJ446" i="3"/>
  <c r="AN447" i="3"/>
  <c r="AO447" i="3" s="1"/>
  <c r="E447" i="3" s="1"/>
  <c r="AK446" i="3" l="1"/>
  <c r="AG446" i="3"/>
  <c r="AF446" i="3"/>
  <c r="AM445" i="3"/>
  <c r="AL445" i="3"/>
  <c r="AN446" i="3" l="1"/>
  <c r="AO446" i="3" s="1"/>
  <c r="E446" i="3" s="1"/>
  <c r="AH445" i="3"/>
  <c r="AI445" i="3"/>
  <c r="AJ445" i="3"/>
  <c r="AK445" i="3" l="1"/>
  <c r="AM444" i="3"/>
  <c r="AL444" i="3"/>
  <c r="AH444" i="3" l="1"/>
  <c r="AI444" i="3"/>
  <c r="AJ444" i="3"/>
  <c r="AK444" i="3" l="1"/>
  <c r="AF445" i="3"/>
  <c r="AG445" i="3"/>
  <c r="AG444" i="3"/>
  <c r="AF444" i="3"/>
  <c r="AN444" i="3" l="1"/>
  <c r="AO444" i="3" s="1"/>
  <c r="E444" i="3" s="1"/>
  <c r="AN445" i="3"/>
  <c r="AO445" i="3" s="1"/>
  <c r="E445" i="3" s="1"/>
  <c r="AM443" i="3" l="1"/>
  <c r="AL443" i="3"/>
  <c r="AH443" i="3" l="1"/>
  <c r="AI443" i="3"/>
  <c r="AJ443" i="3"/>
  <c r="AK443" i="3" l="1"/>
  <c r="AM442" i="3"/>
  <c r="AL442" i="3"/>
  <c r="J443" i="3" l="1"/>
  <c r="AH442" i="3"/>
  <c r="AI442" i="3"/>
  <c r="AJ442" i="3"/>
  <c r="AK442" i="3" l="1"/>
  <c r="AG443" i="3"/>
  <c r="AF443" i="3"/>
  <c r="J442" i="3" l="1"/>
  <c r="AN443" i="3"/>
  <c r="AO443" i="3" s="1"/>
  <c r="E443" i="3" s="1"/>
  <c r="AF442" i="3" l="1"/>
  <c r="AG442" i="3"/>
  <c r="AN442" i="3" l="1"/>
  <c r="AO442" i="3" s="1"/>
  <c r="E442" i="3" s="1"/>
  <c r="AM441" i="3" l="1"/>
  <c r="AL441" i="3"/>
  <c r="AH441" i="3" l="1"/>
  <c r="AI441" i="3"/>
  <c r="AJ441" i="3"/>
  <c r="AK441" i="3" l="1"/>
  <c r="AG441" i="3"/>
  <c r="AF441" i="3"/>
  <c r="AN441" i="3" l="1"/>
  <c r="AO441" i="3" s="1"/>
  <c r="E441" i="3" s="1"/>
  <c r="AM440" i="3" l="1"/>
  <c r="AL440" i="3"/>
  <c r="AH440" i="3" l="1"/>
  <c r="AI440" i="3"/>
  <c r="AJ440" i="3"/>
  <c r="AK440" i="3" l="1"/>
  <c r="AM439" i="3"/>
  <c r="AL439" i="3"/>
  <c r="AF440" i="3" l="1"/>
  <c r="AH439" i="3"/>
  <c r="AI439" i="3"/>
  <c r="AJ439" i="3"/>
  <c r="AG440" i="3" l="1"/>
  <c r="AK439" i="3"/>
  <c r="E439" i="3" s="1"/>
  <c r="AG439" i="3"/>
  <c r="AF439" i="3"/>
  <c r="AM438" i="3"/>
  <c r="AL438" i="3"/>
  <c r="AN440" i="3" l="1"/>
  <c r="AO440" i="3" s="1"/>
  <c r="E440" i="3" s="1"/>
  <c r="AN439" i="3"/>
  <c r="AO439" i="3" s="1"/>
  <c r="AH438" i="3"/>
  <c r="AI438" i="3"/>
  <c r="AJ438" i="3"/>
  <c r="AK438" i="3" l="1"/>
  <c r="AM437" i="3"/>
  <c r="AL437" i="3"/>
  <c r="J438" i="3" l="1"/>
  <c r="AH437" i="3"/>
  <c r="AI437" i="3"/>
  <c r="AJ437" i="3"/>
  <c r="AF438" i="3" l="1"/>
  <c r="AG438" i="3"/>
  <c r="AK437" i="3"/>
  <c r="AM436" i="3"/>
  <c r="AL436" i="3"/>
  <c r="J437" i="3" l="1"/>
  <c r="AN438" i="3"/>
  <c r="AO438" i="3" s="1"/>
  <c r="E438" i="3" s="1"/>
  <c r="AH436" i="3"/>
  <c r="AI436" i="3"/>
  <c r="AJ436" i="3"/>
  <c r="AK436" i="3" l="1"/>
  <c r="AG437" i="3"/>
  <c r="AF437" i="3"/>
  <c r="AG436" i="3"/>
  <c r="AF436" i="3"/>
  <c r="E436" i="3" l="1"/>
  <c r="AN436" i="3"/>
  <c r="AO436" i="3" s="1"/>
  <c r="AN437" i="3"/>
  <c r="AO437" i="3" s="1"/>
  <c r="E437" i="3" s="1"/>
  <c r="AM435" i="3" l="1"/>
  <c r="AL435" i="3"/>
  <c r="AH435" i="3" l="1"/>
  <c r="AI435" i="3"/>
  <c r="AJ435" i="3"/>
  <c r="AK435" i="3" l="1"/>
  <c r="J435" i="3" s="1"/>
  <c r="AG435" i="3" l="1"/>
  <c r="AF435" i="3" l="1"/>
  <c r="AN435" i="3" s="1"/>
  <c r="AO435" i="3" s="1"/>
  <c r="AM434" i="3" l="1"/>
  <c r="AL434" i="3"/>
  <c r="AH434" i="3" l="1"/>
  <c r="AI434" i="3"/>
  <c r="AJ434" i="3"/>
  <c r="G434" i="3"/>
  <c r="AK434" i="3" l="1"/>
  <c r="AF434" i="3"/>
  <c r="AG434" i="3"/>
  <c r="E434" i="3" l="1"/>
  <c r="AN434" i="3"/>
  <c r="AO434" i="3" s="1"/>
  <c r="AM433" i="3"/>
  <c r="AL433" i="3"/>
  <c r="AH433" i="3" l="1"/>
  <c r="AI433" i="3"/>
  <c r="AJ433" i="3"/>
  <c r="G433" i="3"/>
  <c r="AK433" i="3" l="1"/>
  <c r="AG433" i="3"/>
  <c r="AF433" i="3"/>
  <c r="AN433" i="3" l="1"/>
  <c r="AO433" i="3" s="1"/>
  <c r="E433" i="3" s="1"/>
  <c r="AM432" i="3" l="1"/>
  <c r="AL432" i="3"/>
  <c r="AH432" i="3" l="1"/>
  <c r="AI432" i="3"/>
  <c r="AJ432" i="3"/>
  <c r="G432" i="3"/>
  <c r="AK432" i="3" l="1"/>
  <c r="AF432" i="3"/>
  <c r="AG432" i="3"/>
  <c r="AN432" i="3" l="1"/>
  <c r="AO432" i="3" s="1"/>
  <c r="E432" i="3" s="1"/>
  <c r="AM431" i="3"/>
  <c r="AL431" i="3"/>
  <c r="AH431" i="3" l="1"/>
  <c r="AI431" i="3"/>
  <c r="AJ431" i="3"/>
  <c r="G431" i="3"/>
  <c r="AK431" i="3" l="1"/>
  <c r="AG431" i="3"/>
  <c r="AF431" i="3"/>
  <c r="AM430" i="3"/>
  <c r="AL430" i="3"/>
  <c r="AN431" i="3" l="1"/>
  <c r="AO431" i="3" s="1"/>
  <c r="E431" i="3" s="1"/>
  <c r="AH430" i="3"/>
  <c r="AI430" i="3"/>
  <c r="AJ430" i="3"/>
  <c r="G430" i="3"/>
  <c r="AK430" i="3" l="1"/>
  <c r="AG430" i="3"/>
  <c r="AF430" i="3"/>
  <c r="AM429" i="3"/>
  <c r="AL429" i="3"/>
  <c r="AN430" i="3" l="1"/>
  <c r="AO430" i="3" s="1"/>
  <c r="E430" i="3" s="1"/>
  <c r="AH429" i="3"/>
  <c r="AI429" i="3"/>
  <c r="AJ429" i="3"/>
  <c r="G429" i="3"/>
  <c r="AK429" i="3" l="1"/>
  <c r="AG429" i="3"/>
  <c r="AF429" i="3"/>
  <c r="AM428" i="3"/>
  <c r="AL428" i="3"/>
  <c r="AN429" i="3" l="1"/>
  <c r="AO429" i="3" s="1"/>
  <c r="E429" i="3" s="1"/>
  <c r="AH428" i="3"/>
  <c r="AI428" i="3"/>
  <c r="AJ428" i="3"/>
  <c r="G428" i="3"/>
  <c r="AK428" i="3" l="1"/>
  <c r="AF428" i="3"/>
  <c r="AG428" i="3"/>
  <c r="E428" i="3" l="1"/>
  <c r="AN428" i="3"/>
  <c r="AO428" i="3" s="1"/>
  <c r="AM427" i="3"/>
  <c r="AL427" i="3"/>
  <c r="AH427" i="3" l="1"/>
  <c r="AI427" i="3"/>
  <c r="AJ427" i="3"/>
  <c r="G427" i="3"/>
  <c r="AK427" i="3" l="1"/>
  <c r="AF427" i="3"/>
  <c r="AG427" i="3"/>
  <c r="AN427" i="3" l="1"/>
  <c r="AO427" i="3" s="1"/>
  <c r="E427" i="3" s="1"/>
  <c r="AM426" i="3" l="1"/>
  <c r="AL426" i="3"/>
  <c r="AH426" i="3" l="1"/>
  <c r="AI426" i="3"/>
  <c r="AJ426" i="3"/>
  <c r="G426" i="3"/>
  <c r="AK426" i="3" l="1"/>
  <c r="AF426" i="3"/>
  <c r="AG426" i="3"/>
  <c r="AN426" i="3" l="1"/>
  <c r="AO426" i="3" s="1"/>
  <c r="E426" i="3" s="1"/>
  <c r="G425" i="3" l="1"/>
  <c r="AM425" i="3" l="1"/>
  <c r="AL425" i="3"/>
  <c r="AH425" i="3" l="1"/>
  <c r="AI425" i="3"/>
  <c r="AJ425" i="3"/>
  <c r="AK425" i="3" l="1"/>
  <c r="G424" i="3"/>
  <c r="AM424" i="3"/>
  <c r="AL424" i="3"/>
  <c r="AH424" i="3" l="1"/>
  <c r="AI424" i="3"/>
  <c r="AJ424" i="3"/>
  <c r="AK424" i="3" l="1"/>
  <c r="AG425" i="3"/>
  <c r="AF425" i="3"/>
  <c r="G423" i="3"/>
  <c r="AM423" i="3"/>
  <c r="AL423" i="3"/>
  <c r="AN425" i="3" l="1"/>
  <c r="AO425" i="3" s="1"/>
  <c r="E425" i="3" s="1"/>
  <c r="AH423" i="3"/>
  <c r="AI423" i="3"/>
  <c r="AJ423" i="3"/>
  <c r="AK423" i="3" l="1"/>
  <c r="AG424" i="3"/>
  <c r="AF424" i="3"/>
  <c r="G422" i="3"/>
  <c r="AF423" i="3" l="1"/>
  <c r="AN424" i="3"/>
  <c r="AO424" i="3" s="1"/>
  <c r="E424" i="3" s="1"/>
  <c r="AM422" i="3"/>
  <c r="AL422" i="3"/>
  <c r="AG423" i="3" l="1"/>
  <c r="AH422" i="3"/>
  <c r="AI422" i="3"/>
  <c r="AJ422" i="3"/>
  <c r="AN423" i="3" l="1"/>
  <c r="AO423" i="3" s="1"/>
  <c r="E423" i="3" s="1"/>
  <c r="AK422" i="3"/>
  <c r="G421" i="3"/>
  <c r="AM421" i="3"/>
  <c r="AL421" i="3"/>
  <c r="AH421" i="3" l="1"/>
  <c r="AI421" i="3"/>
  <c r="AJ421" i="3"/>
  <c r="AK421" i="3" l="1"/>
  <c r="AG422" i="3"/>
  <c r="AF422" i="3"/>
  <c r="AN422" i="3" l="1"/>
  <c r="AO422" i="3" s="1"/>
  <c r="E422" i="3" s="1"/>
  <c r="AG421" i="3" l="1"/>
  <c r="AF421" i="3"/>
  <c r="G420" i="3"/>
  <c r="AN421" i="3" l="1"/>
  <c r="AO421" i="3" s="1"/>
  <c r="E421" i="3" s="1"/>
  <c r="AM420" i="3"/>
  <c r="AL420" i="3"/>
  <c r="AH420" i="3" l="1"/>
  <c r="AI420" i="3"/>
  <c r="AJ420" i="3"/>
  <c r="AK420" i="3" l="1"/>
  <c r="G419" i="3"/>
  <c r="AM419" i="3"/>
  <c r="AL419" i="3"/>
  <c r="AH419" i="3" l="1"/>
  <c r="AI419" i="3"/>
  <c r="AJ419" i="3"/>
  <c r="AK419" i="3" l="1"/>
  <c r="AF420" i="3"/>
  <c r="AG420" i="3"/>
  <c r="G418" i="3"/>
  <c r="AM418" i="3"/>
  <c r="AL418" i="3"/>
  <c r="AN420" i="3" l="1"/>
  <c r="AO420" i="3" s="1"/>
  <c r="E420" i="3" s="1"/>
  <c r="AH418" i="3"/>
  <c r="AI418" i="3"/>
  <c r="AJ418" i="3"/>
  <c r="AK418" i="3" l="1"/>
  <c r="AG419" i="3"/>
  <c r="AF419" i="3"/>
  <c r="G417" i="3"/>
  <c r="AN419" i="3" l="1"/>
  <c r="AO419" i="3" s="1"/>
  <c r="E419" i="3" s="1"/>
  <c r="AM417" i="3"/>
  <c r="AL417" i="3"/>
  <c r="AG418" i="3" l="1"/>
  <c r="AF418" i="3"/>
  <c r="AH417" i="3"/>
  <c r="AI417" i="3"/>
  <c r="AJ417" i="3"/>
  <c r="AN418" i="3" l="1"/>
  <c r="AO418" i="3" s="1"/>
  <c r="E418" i="3" s="1"/>
  <c r="AK417" i="3"/>
  <c r="AG417" i="3" l="1"/>
  <c r="AF417" i="3"/>
  <c r="AN417" i="3" l="1"/>
  <c r="AO417" i="3" s="1"/>
  <c r="E417" i="3" s="1"/>
  <c r="G416" i="3" l="1"/>
  <c r="AM416" i="3" l="1"/>
  <c r="AL416" i="3"/>
  <c r="AH416" i="3" l="1"/>
  <c r="AI416" i="3"/>
  <c r="AJ416" i="3"/>
  <c r="AK416" i="3" l="1"/>
  <c r="G415" i="3"/>
  <c r="AM415" i="3"/>
  <c r="AL415" i="3"/>
  <c r="AH415" i="3" l="1"/>
  <c r="AI415" i="3"/>
  <c r="AJ415" i="3"/>
  <c r="AK415" i="3" l="1"/>
  <c r="AG416" i="3"/>
  <c r="AF416" i="3"/>
  <c r="G414" i="3"/>
  <c r="AN416" i="3" l="1"/>
  <c r="AO416" i="3" s="1"/>
  <c r="E416" i="3" s="1"/>
  <c r="AM414" i="3"/>
  <c r="AL414" i="3"/>
  <c r="AF415" i="3" l="1"/>
  <c r="AG415" i="3"/>
  <c r="AH414" i="3"/>
  <c r="AI414" i="3"/>
  <c r="AJ414" i="3"/>
  <c r="AN415" i="3" l="1"/>
  <c r="AO415" i="3" s="1"/>
  <c r="E415" i="3" s="1"/>
  <c r="AK414" i="3"/>
  <c r="AG414" i="3"/>
  <c r="AF414" i="3"/>
  <c r="G413" i="3"/>
  <c r="AM413" i="3"/>
  <c r="AL413" i="3"/>
  <c r="AN414" i="3" l="1"/>
  <c r="AO414" i="3" s="1"/>
  <c r="E414" i="3" s="1"/>
  <c r="AH413" i="3"/>
  <c r="AI413" i="3"/>
  <c r="AJ413" i="3"/>
  <c r="AK413" i="3" l="1"/>
  <c r="AG413" i="3"/>
  <c r="AF413" i="3"/>
  <c r="G412" i="3"/>
  <c r="AM412" i="3"/>
  <c r="AL412" i="3"/>
  <c r="E413" i="3" l="1"/>
  <c r="AN413" i="3"/>
  <c r="AO413" i="3" s="1"/>
  <c r="AH412" i="3"/>
  <c r="AI412" i="3"/>
  <c r="AJ412" i="3"/>
  <c r="AK412" i="3" l="1"/>
  <c r="J412" i="3" l="1"/>
  <c r="AG412" i="3" s="1"/>
  <c r="AF412" i="3" l="1"/>
  <c r="AN412" i="3" s="1"/>
  <c r="AO412" i="3" s="1"/>
  <c r="E412" i="3" s="1"/>
  <c r="G411" i="3" l="1"/>
  <c r="AM411" i="3"/>
  <c r="AL411" i="3"/>
  <c r="AH411" i="3" l="1"/>
  <c r="AI411" i="3"/>
  <c r="AJ411" i="3"/>
  <c r="AK411" i="3" l="1"/>
  <c r="AF411" i="3"/>
  <c r="AG411" i="3"/>
  <c r="G410" i="3"/>
  <c r="E411" i="3" l="1"/>
  <c r="AN411" i="3"/>
  <c r="AO411" i="3" s="1"/>
  <c r="AM410" i="3"/>
  <c r="AL410" i="3"/>
  <c r="AH410" i="3" l="1"/>
  <c r="AI410" i="3"/>
  <c r="AJ410" i="3"/>
  <c r="AK410" i="3" l="1"/>
  <c r="G409" i="3"/>
  <c r="AM409" i="3"/>
  <c r="AL409" i="3"/>
  <c r="AH409" i="3" l="1"/>
  <c r="AI409" i="3"/>
  <c r="AJ409" i="3"/>
  <c r="AK409" i="3" l="1"/>
  <c r="AG410" i="3"/>
  <c r="AF410" i="3"/>
  <c r="G408" i="3"/>
  <c r="AM408" i="3"/>
  <c r="AL408" i="3"/>
  <c r="AG409" i="3" l="1"/>
  <c r="AN410" i="3"/>
  <c r="AO410" i="3" s="1"/>
  <c r="E410" i="3" s="1"/>
  <c r="AH408" i="3"/>
  <c r="AI408" i="3"/>
  <c r="AJ408" i="3"/>
  <c r="AF409" i="3" l="1"/>
  <c r="AN409" i="3" s="1"/>
  <c r="AO409" i="3" s="1"/>
  <c r="E409" i="3" s="1"/>
  <c r="AK408" i="3"/>
  <c r="J408" i="3" l="1"/>
  <c r="AF408" i="3" s="1"/>
  <c r="AG408" i="3" l="1"/>
  <c r="AN408" i="3" s="1"/>
  <c r="AO408" i="3" s="1"/>
  <c r="E408" i="3" s="1"/>
  <c r="G407" i="3"/>
  <c r="AM407" i="3"/>
  <c r="AL407" i="3"/>
  <c r="AH407" i="3" l="1"/>
  <c r="AI407" i="3"/>
  <c r="AJ407" i="3"/>
  <c r="AK407" i="3" l="1"/>
  <c r="AG407" i="3"/>
  <c r="AF407" i="3"/>
  <c r="G406" i="3"/>
  <c r="AM406" i="3"/>
  <c r="AL406" i="3"/>
  <c r="AN407" i="3" l="1"/>
  <c r="AO407" i="3" s="1"/>
  <c r="E407" i="3" s="1"/>
  <c r="AH406" i="3"/>
  <c r="AI406" i="3"/>
  <c r="AJ406" i="3"/>
  <c r="AK406" i="3" l="1"/>
  <c r="AF406" i="3" l="1"/>
  <c r="AG406" i="3" l="1"/>
  <c r="AN406" i="3" l="1"/>
  <c r="AO406" i="3" s="1"/>
  <c r="E406" i="3" s="1"/>
  <c r="G405" i="3"/>
  <c r="AM405" i="3" l="1"/>
  <c r="AL405" i="3"/>
  <c r="AH405" i="3" l="1"/>
  <c r="AI405" i="3"/>
  <c r="AJ405" i="3"/>
  <c r="AK405" i="3" l="1"/>
  <c r="G404" i="3"/>
  <c r="AM404" i="3"/>
  <c r="AL404" i="3"/>
  <c r="AH404" i="3" l="1"/>
  <c r="AI404" i="3"/>
  <c r="AJ404" i="3"/>
  <c r="AK404" i="3" l="1"/>
  <c r="AF405" i="3"/>
  <c r="AG405" i="3"/>
  <c r="AF404" i="3"/>
  <c r="AG404" i="3"/>
  <c r="AN405" i="3" l="1"/>
  <c r="AO405" i="3" s="1"/>
  <c r="E405" i="3" s="1"/>
  <c r="AN404" i="3"/>
  <c r="AO404" i="3" s="1"/>
  <c r="E404" i="3" s="1"/>
  <c r="G403" i="3" l="1"/>
  <c r="AM403" i="3"/>
  <c r="AL403" i="3"/>
  <c r="AH403" i="3" l="1"/>
  <c r="AI403" i="3"/>
  <c r="AJ403" i="3"/>
  <c r="AK403" i="3" l="1"/>
  <c r="G402" i="3"/>
  <c r="AM402" i="3"/>
  <c r="AL402" i="3"/>
  <c r="J403" i="3" l="1"/>
  <c r="AH402" i="3"/>
  <c r="AI402" i="3"/>
  <c r="AJ402" i="3"/>
  <c r="AG403" i="3" l="1"/>
  <c r="AF403" i="3"/>
  <c r="AK402" i="3"/>
  <c r="AG402" i="3"/>
  <c r="AF402" i="3"/>
  <c r="G401" i="3"/>
  <c r="AM401" i="3"/>
  <c r="AL401" i="3"/>
  <c r="AN403" i="3" l="1"/>
  <c r="AO403" i="3" s="1"/>
  <c r="E403" i="3" s="1"/>
  <c r="AN402" i="3"/>
  <c r="AO402" i="3" s="1"/>
  <c r="E402" i="3" s="1"/>
  <c r="AH401" i="3"/>
  <c r="AI401" i="3"/>
  <c r="AJ401" i="3"/>
  <c r="AK401" i="3" l="1"/>
  <c r="AG401" i="3"/>
  <c r="AF401" i="3"/>
  <c r="AN401" i="3" l="1"/>
  <c r="AO401" i="3" s="1"/>
  <c r="E401" i="3" s="1"/>
  <c r="G400" i="3" l="1"/>
  <c r="AM400" i="3" l="1"/>
  <c r="AL400" i="3"/>
  <c r="AH400" i="3" l="1"/>
  <c r="AI400" i="3"/>
  <c r="AJ400" i="3"/>
  <c r="AK400" i="3" l="1"/>
  <c r="E400" i="3" s="1"/>
  <c r="AG400" i="3"/>
  <c r="AF400" i="3"/>
  <c r="G399" i="3"/>
  <c r="AM399" i="3"/>
  <c r="AL399" i="3"/>
  <c r="AN400" i="3" l="1"/>
  <c r="AO400" i="3" s="1"/>
  <c r="AH399" i="3"/>
  <c r="AI399" i="3"/>
  <c r="AJ399" i="3"/>
  <c r="AK399" i="3" l="1"/>
  <c r="G398" i="3"/>
  <c r="AM398" i="3"/>
  <c r="AL398" i="3"/>
  <c r="J399" i="3" l="1"/>
  <c r="AH398" i="3"/>
  <c r="AI398" i="3"/>
  <c r="AJ398" i="3"/>
  <c r="AK398" i="3" l="1"/>
  <c r="AG399" i="3"/>
  <c r="AF399" i="3"/>
  <c r="G397" i="3"/>
  <c r="AM397" i="3"/>
  <c r="AL397" i="3"/>
  <c r="J398" i="3" l="1"/>
  <c r="AN399" i="3"/>
  <c r="AO399" i="3" s="1"/>
  <c r="E399" i="3" s="1"/>
  <c r="AH397" i="3"/>
  <c r="AI397" i="3"/>
  <c r="AJ397" i="3"/>
  <c r="AK397" i="3" l="1"/>
  <c r="AG398" i="3"/>
  <c r="AF398" i="3"/>
  <c r="AF397" i="3"/>
  <c r="AG397" i="3"/>
  <c r="AN398" i="3" l="1"/>
  <c r="AO398" i="3" s="1"/>
  <c r="E398" i="3" s="1"/>
  <c r="AN397" i="3"/>
  <c r="AO397" i="3" s="1"/>
  <c r="E397" i="3" s="1"/>
  <c r="G396" i="3" l="1"/>
  <c r="AM396" i="3"/>
  <c r="AL396" i="3"/>
  <c r="AH396" i="3" l="1"/>
  <c r="AI396" i="3"/>
  <c r="AJ396" i="3"/>
  <c r="AK396" i="3" l="1"/>
  <c r="G395" i="3"/>
  <c r="J396" i="3" l="1"/>
  <c r="AM395" i="3"/>
  <c r="AL395" i="3"/>
  <c r="AF396" i="3" l="1"/>
  <c r="AG396" i="3"/>
  <c r="AH395" i="3"/>
  <c r="AI395" i="3"/>
  <c r="AJ395" i="3"/>
  <c r="AK395" i="3" l="1"/>
  <c r="AN396" i="3"/>
  <c r="AO396" i="3" s="1"/>
  <c r="E396" i="3" s="1"/>
  <c r="AG395" i="3"/>
  <c r="AF395" i="3"/>
  <c r="G394" i="3"/>
  <c r="AM394" i="3"/>
  <c r="AL394" i="3"/>
  <c r="AN395" i="3" l="1"/>
  <c r="AO395" i="3" s="1"/>
  <c r="E395" i="3" s="1"/>
  <c r="AH394" i="3"/>
  <c r="AI394" i="3"/>
  <c r="AJ394" i="3"/>
  <c r="AK394" i="3" l="1"/>
  <c r="AF394" i="3"/>
  <c r="AG394" i="3"/>
  <c r="G393" i="3"/>
  <c r="AN394" i="3" l="1"/>
  <c r="AO394" i="3" s="1"/>
  <c r="E394" i="3" s="1"/>
  <c r="AM393" i="3"/>
  <c r="AL393" i="3"/>
  <c r="AH393" i="3" l="1"/>
  <c r="AI393" i="3"/>
  <c r="AJ393" i="3"/>
  <c r="AK393" i="3" l="1"/>
  <c r="AF393" i="3"/>
  <c r="AG393" i="3"/>
  <c r="G392" i="3"/>
  <c r="AN393" i="3" l="1"/>
  <c r="AO393" i="3" s="1"/>
  <c r="E393" i="3" s="1"/>
  <c r="AM392" i="3"/>
  <c r="AL392" i="3"/>
  <c r="AH392" i="3" l="1"/>
  <c r="AI392" i="3"/>
  <c r="AJ392" i="3"/>
  <c r="AK392" i="3" l="1"/>
  <c r="AF392" i="3"/>
  <c r="AG392" i="3"/>
  <c r="G391" i="3"/>
  <c r="AN392" i="3" l="1"/>
  <c r="AO392" i="3" s="1"/>
  <c r="E392" i="3" s="1"/>
  <c r="AM391" i="3"/>
  <c r="AL391" i="3"/>
  <c r="AH391" i="3" l="1"/>
  <c r="AI391" i="3"/>
  <c r="AJ391" i="3"/>
  <c r="AK391" i="3" l="1"/>
  <c r="AG391" i="3"/>
  <c r="AF391" i="3"/>
  <c r="AN391" i="3" l="1"/>
  <c r="AO391" i="3" s="1"/>
  <c r="E391" i="3" s="1"/>
  <c r="G390" i="3" l="1"/>
  <c r="AM390" i="3"/>
  <c r="AL390" i="3"/>
  <c r="AH390" i="3" l="1"/>
  <c r="AI390" i="3"/>
  <c r="AJ390" i="3"/>
  <c r="AK390" i="3" l="1"/>
  <c r="G389" i="3"/>
  <c r="AM389" i="3"/>
  <c r="AL389" i="3"/>
  <c r="J390" i="3" l="1"/>
  <c r="AG390" i="3" s="1"/>
  <c r="AH389" i="3"/>
  <c r="AI389" i="3"/>
  <c r="AJ389" i="3"/>
  <c r="AF390" i="3" l="1"/>
  <c r="AN390" i="3" s="1"/>
  <c r="AO390" i="3" s="1"/>
  <c r="E390" i="3" s="1"/>
  <c r="AK389" i="3"/>
  <c r="G388" i="3"/>
  <c r="J389" i="3" l="1"/>
  <c r="AF389" i="3" s="1"/>
  <c r="AM388" i="3"/>
  <c r="AL388" i="3"/>
  <c r="AG389" i="3" l="1"/>
  <c r="AH388" i="3"/>
  <c r="AI388" i="3"/>
  <c r="AJ388" i="3"/>
  <c r="AN389" i="3" l="1"/>
  <c r="AO389" i="3" s="1"/>
  <c r="E389" i="3" s="1"/>
  <c r="AK388" i="3"/>
  <c r="G387" i="3"/>
  <c r="AM387" i="3"/>
  <c r="AL387" i="3"/>
  <c r="AH387" i="3" l="1"/>
  <c r="AI387" i="3"/>
  <c r="AJ387" i="3"/>
  <c r="AK387" i="3" l="1"/>
  <c r="AF388" i="3"/>
  <c r="AG388" i="3"/>
  <c r="AN388" i="3" l="1"/>
  <c r="AO388" i="3" s="1"/>
  <c r="E388" i="3" s="1"/>
  <c r="AG387" i="3" l="1"/>
  <c r="AF387" i="3"/>
  <c r="AN387" i="3" l="1"/>
  <c r="AO387" i="3" s="1"/>
  <c r="E387" i="3" s="1"/>
  <c r="G386" i="3" l="1"/>
  <c r="AM386" i="3"/>
  <c r="AL386" i="3"/>
  <c r="AH386" i="3" l="1"/>
  <c r="AI386" i="3"/>
  <c r="AJ386" i="3"/>
  <c r="AK386" i="3" l="1"/>
  <c r="AG386" i="3"/>
  <c r="AF386" i="3"/>
  <c r="E386" i="3" l="1"/>
  <c r="AN386" i="3"/>
  <c r="AO386" i="3" s="1"/>
  <c r="G385" i="3" l="1"/>
  <c r="AM385" i="3" l="1"/>
  <c r="AL385" i="3"/>
  <c r="AH385" i="3" l="1"/>
  <c r="AI385" i="3"/>
  <c r="AJ385" i="3"/>
  <c r="AK385" i="3" l="1"/>
  <c r="J385" i="3" l="1"/>
  <c r="AF385" i="3" s="1"/>
  <c r="AG385" i="3" l="1"/>
  <c r="AN385" i="3" s="1"/>
  <c r="AO385" i="3" s="1"/>
  <c r="E385" i="3" s="1"/>
  <c r="G384" i="3"/>
  <c r="AM384" i="3" l="1"/>
  <c r="AL384" i="3"/>
  <c r="AH384" i="3" l="1"/>
  <c r="AI384" i="3"/>
  <c r="AJ384" i="3"/>
  <c r="AK384" i="3" l="1"/>
  <c r="AG384" i="3"/>
  <c r="AF384" i="3"/>
  <c r="AN384" i="3" l="1"/>
  <c r="AO384" i="3" s="1"/>
  <c r="E384" i="3" s="1"/>
  <c r="G383" i="3" l="1"/>
  <c r="AM383" i="3"/>
  <c r="AL383" i="3"/>
  <c r="AH383" i="3" l="1"/>
  <c r="AI383" i="3"/>
  <c r="AJ383" i="3"/>
  <c r="AK383" i="3" l="1"/>
  <c r="G382" i="3"/>
  <c r="J383" i="3" l="1"/>
  <c r="AM382" i="3"/>
  <c r="AL382" i="3"/>
  <c r="AF383" i="3" l="1"/>
  <c r="AG383" i="3"/>
  <c r="AH382" i="3"/>
  <c r="AI382" i="3"/>
  <c r="AJ382" i="3"/>
  <c r="AK382" i="3" l="1"/>
  <c r="J382" i="3" s="1"/>
  <c r="AN383" i="3"/>
  <c r="AO383" i="3" s="1"/>
  <c r="E383" i="3" s="1"/>
  <c r="AG382" i="3" l="1"/>
  <c r="AF382" i="3" l="1"/>
  <c r="AN382" i="3" s="1"/>
  <c r="AO382" i="3" s="1"/>
  <c r="G381" i="3" l="1"/>
  <c r="AM381" i="3"/>
  <c r="AL381" i="3"/>
  <c r="AH381" i="3" l="1"/>
  <c r="AI381" i="3"/>
  <c r="AJ381" i="3"/>
  <c r="AK381" i="3" l="1"/>
  <c r="AF381" i="3"/>
  <c r="AG381" i="3"/>
  <c r="G380" i="3"/>
  <c r="AN381" i="3" l="1"/>
  <c r="AO381" i="3" s="1"/>
  <c r="E381" i="3" s="1"/>
  <c r="AM380" i="3"/>
  <c r="AL380" i="3"/>
  <c r="AH380" i="3" l="1"/>
  <c r="AI380" i="3"/>
  <c r="AJ380" i="3"/>
  <c r="AK380" i="3" l="1"/>
  <c r="AG380" i="3"/>
  <c r="AF380" i="3"/>
  <c r="G379" i="3"/>
  <c r="AM379" i="3"/>
  <c r="AL379" i="3"/>
  <c r="E380" i="3" l="1"/>
  <c r="AN380" i="3"/>
  <c r="AO380" i="3" s="1"/>
  <c r="AH379" i="3"/>
  <c r="AI379" i="3"/>
  <c r="AJ379" i="3"/>
  <c r="AK379" i="3" l="1"/>
  <c r="AG379" i="3"/>
  <c r="AF379" i="3"/>
  <c r="E379" i="3" l="1"/>
  <c r="AN379" i="3"/>
  <c r="AO379" i="3" s="1"/>
  <c r="G378" i="3" l="1"/>
  <c r="AM378" i="3"/>
  <c r="AL378" i="3"/>
  <c r="AH378" i="3" l="1"/>
  <c r="AI378" i="3"/>
  <c r="AJ378" i="3"/>
  <c r="AK378" i="3" l="1"/>
  <c r="AF378" i="3"/>
  <c r="AG378" i="3"/>
  <c r="E378" i="3" l="1"/>
  <c r="AN378" i="3"/>
  <c r="AO378" i="3" s="1"/>
  <c r="G377" i="3" l="1"/>
  <c r="AM377" i="3"/>
  <c r="AL377" i="3"/>
  <c r="AH377" i="3" l="1"/>
  <c r="AI377" i="3"/>
  <c r="AJ377" i="3"/>
  <c r="AK377" i="3" l="1"/>
  <c r="J377" i="3" l="1"/>
  <c r="AG377" i="3" s="1"/>
  <c r="AF377" i="3" l="1"/>
  <c r="AN377" i="3" s="1"/>
  <c r="AO377" i="3" s="1"/>
  <c r="E377" i="3" s="1"/>
  <c r="G376" i="3"/>
  <c r="AM376" i="3"/>
  <c r="AL376" i="3"/>
  <c r="AH376" i="3" l="1"/>
  <c r="AI376" i="3"/>
  <c r="AJ376" i="3"/>
  <c r="AK376" i="3" l="1"/>
  <c r="J376" i="3" l="1"/>
  <c r="AG376" i="3" s="1"/>
  <c r="AF376" i="3" l="1"/>
  <c r="AN376" i="3" s="1"/>
  <c r="AO376" i="3" s="1"/>
  <c r="E376" i="3" s="1"/>
  <c r="G375" i="3" l="1"/>
  <c r="AM375" i="3"/>
  <c r="AL375" i="3"/>
  <c r="AH375" i="3" l="1"/>
  <c r="AI375" i="3"/>
  <c r="AJ375" i="3"/>
  <c r="AK375" i="3" l="1"/>
  <c r="J375" i="3" l="1"/>
  <c r="AG375" i="3" s="1"/>
  <c r="AF375" i="3" l="1"/>
  <c r="AN375" i="3" s="1"/>
  <c r="AO375" i="3" s="1"/>
  <c r="E375" i="3" s="1"/>
  <c r="G374" i="3" l="1"/>
  <c r="AM374" i="3"/>
  <c r="AL374" i="3"/>
  <c r="AH374" i="3" l="1"/>
  <c r="AI374" i="3"/>
  <c r="AJ374" i="3"/>
  <c r="AK374" i="3" l="1"/>
  <c r="AF374" i="3"/>
  <c r="AG374" i="3"/>
  <c r="G373" i="3"/>
  <c r="AN374" i="3" l="1"/>
  <c r="AO374" i="3" s="1"/>
  <c r="E374" i="3" s="1"/>
  <c r="AM373" i="3"/>
  <c r="AL373" i="3"/>
  <c r="AH373" i="3" l="1"/>
  <c r="AI373" i="3"/>
  <c r="AJ373" i="3"/>
  <c r="AK373" i="3" l="1"/>
  <c r="J373" i="3" l="1"/>
  <c r="AG373" i="3" s="1"/>
  <c r="AF373" i="3" l="1"/>
  <c r="AN373" i="3" s="1"/>
  <c r="AO373" i="3" s="1"/>
  <c r="E373" i="3" s="1"/>
  <c r="G372" i="3" l="1"/>
  <c r="AM372" i="3" l="1"/>
  <c r="AL372" i="3"/>
  <c r="AH372" i="3" l="1"/>
  <c r="AI372" i="3"/>
  <c r="AJ372" i="3"/>
  <c r="AK372" i="3" l="1"/>
  <c r="J372" i="3" l="1"/>
  <c r="AG372" i="3" s="1"/>
  <c r="AF372" i="3" l="1"/>
  <c r="AN372" i="3" s="1"/>
  <c r="AO372" i="3" s="1"/>
  <c r="E372" i="3" s="1"/>
  <c r="G371" i="3" l="1"/>
  <c r="AM371" i="3"/>
  <c r="AL371" i="3"/>
  <c r="AH371" i="3" l="1"/>
  <c r="AI371" i="3"/>
  <c r="AJ371" i="3"/>
  <c r="AK371" i="3" l="1"/>
  <c r="G370" i="3"/>
  <c r="AM370" i="3"/>
  <c r="AL370" i="3"/>
  <c r="AH370" i="3" l="1"/>
  <c r="AI370" i="3"/>
  <c r="AJ370" i="3"/>
  <c r="AK370" i="3" l="1"/>
  <c r="AG371" i="3"/>
  <c r="AF371" i="3"/>
  <c r="AN371" i="3" l="1"/>
  <c r="AO371" i="3" s="1"/>
  <c r="E371" i="3" s="1"/>
  <c r="AF370" i="3" l="1"/>
  <c r="AG370" i="3"/>
  <c r="AN370" i="3" l="1"/>
  <c r="AO370" i="3" s="1"/>
  <c r="E370" i="3" s="1"/>
  <c r="G369" i="3" l="1"/>
  <c r="AM369" i="3"/>
  <c r="AL369" i="3"/>
  <c r="AH369" i="3" l="1"/>
  <c r="AI369" i="3"/>
  <c r="AJ369" i="3"/>
  <c r="AK369" i="3" l="1"/>
  <c r="AF369" i="3" l="1"/>
  <c r="AG369" i="3"/>
  <c r="AN369" i="3" l="1"/>
  <c r="AO369" i="3" s="1"/>
  <c r="E369" i="3" s="1"/>
  <c r="G368" i="3"/>
  <c r="AM368" i="3"/>
  <c r="AL368" i="3"/>
  <c r="AH368" i="3" l="1"/>
  <c r="AI368" i="3"/>
  <c r="AJ368" i="3"/>
  <c r="AK368" i="3" l="1"/>
  <c r="G367" i="3"/>
  <c r="AM367" i="3"/>
  <c r="AL367" i="3"/>
  <c r="AH367" i="3" l="1"/>
  <c r="AI367" i="3"/>
  <c r="AJ367" i="3"/>
  <c r="AK367" i="3" l="1"/>
  <c r="AG368" i="3"/>
  <c r="AF368" i="3"/>
  <c r="AN368" i="3" l="1"/>
  <c r="AO368" i="3" s="1"/>
  <c r="E368" i="3" s="1"/>
  <c r="AG367" i="3" l="1"/>
  <c r="AF367" i="3"/>
  <c r="AN367" i="3" l="1"/>
  <c r="AO367" i="3" s="1"/>
  <c r="E367" i="3" s="1"/>
  <c r="G366" i="3" l="1"/>
  <c r="AM366" i="3"/>
  <c r="AL366" i="3"/>
  <c r="AH366" i="3" l="1"/>
  <c r="AI366" i="3"/>
  <c r="AJ366" i="3"/>
  <c r="AK366" i="3" l="1"/>
  <c r="AF366" i="3" l="1"/>
  <c r="AG366" i="3"/>
  <c r="G365" i="3"/>
  <c r="AM365" i="3"/>
  <c r="AL365" i="3"/>
  <c r="AN366" i="3" l="1"/>
  <c r="AO366" i="3" s="1"/>
  <c r="E366" i="3" s="1"/>
  <c r="AH365" i="3"/>
  <c r="AI365" i="3"/>
  <c r="AJ365" i="3"/>
  <c r="AK365" i="3" l="1"/>
  <c r="G364" i="3"/>
  <c r="J365" i="3" l="1"/>
  <c r="AM364" i="3"/>
  <c r="AL364" i="3"/>
  <c r="AF365" i="3" l="1"/>
  <c r="AG365" i="3"/>
  <c r="AH364" i="3"/>
  <c r="AI364" i="3"/>
  <c r="AJ364" i="3"/>
  <c r="AK364" i="3" l="1"/>
  <c r="AN365" i="3"/>
  <c r="AO365" i="3" s="1"/>
  <c r="E365" i="3" s="1"/>
  <c r="J364" i="3" l="1"/>
  <c r="AF364" i="3" s="1"/>
  <c r="AG364" i="3" l="1"/>
  <c r="AN364" i="3" s="1"/>
  <c r="AO364" i="3" s="1"/>
  <c r="E364" i="3" s="1"/>
  <c r="G363" i="3" l="1"/>
  <c r="AM363" i="3"/>
  <c r="AL363" i="3"/>
  <c r="AH363" i="3" l="1"/>
  <c r="AI363" i="3"/>
  <c r="AJ363" i="3"/>
  <c r="AK363" i="3" l="1"/>
  <c r="G362" i="3"/>
  <c r="AM362" i="3" l="1"/>
  <c r="AL362" i="3"/>
  <c r="AF363" i="3" l="1"/>
  <c r="AG363" i="3"/>
  <c r="AH362" i="3"/>
  <c r="AI362" i="3"/>
  <c r="AJ362" i="3"/>
  <c r="AK362" i="3" l="1"/>
  <c r="AN363" i="3"/>
  <c r="AO363" i="3" s="1"/>
  <c r="E363" i="3" s="1"/>
  <c r="AF362" i="3" l="1"/>
  <c r="AG362" i="3"/>
  <c r="AN362" i="3" l="1"/>
  <c r="AO362" i="3" s="1"/>
  <c r="E362" i="3" s="1"/>
  <c r="G361" i="3"/>
  <c r="AM361" i="3"/>
  <c r="AL361" i="3"/>
  <c r="AH361" i="3" l="1"/>
  <c r="AI361" i="3"/>
  <c r="AJ361" i="3"/>
  <c r="AK361" i="3" l="1"/>
  <c r="G360" i="3"/>
  <c r="AM360" i="3" l="1"/>
  <c r="AL360" i="3"/>
  <c r="AG361" i="3" l="1"/>
  <c r="AF361" i="3"/>
  <c r="AH360" i="3"/>
  <c r="AI360" i="3"/>
  <c r="AJ360" i="3"/>
  <c r="AN361" i="3" l="1"/>
  <c r="AO361" i="3" s="1"/>
  <c r="E361" i="3" s="1"/>
  <c r="AK360" i="3"/>
  <c r="G359" i="3"/>
  <c r="AM359" i="3"/>
  <c r="AL359" i="3"/>
  <c r="AH359" i="3" l="1"/>
  <c r="AI359" i="3"/>
  <c r="AJ359" i="3"/>
  <c r="AK359" i="3" l="1"/>
  <c r="AF360" i="3"/>
  <c r="AG360" i="3"/>
  <c r="AN360" i="3" l="1"/>
  <c r="AO360" i="3" s="1"/>
  <c r="E360" i="3" s="1"/>
  <c r="AG359" i="3" l="1"/>
  <c r="AF359" i="3"/>
  <c r="G358" i="3"/>
  <c r="AM358" i="3"/>
  <c r="AL358" i="3"/>
  <c r="AN359" i="3" l="1"/>
  <c r="AO359" i="3" s="1"/>
  <c r="E359" i="3" s="1"/>
  <c r="AH358" i="3"/>
  <c r="AI358" i="3"/>
  <c r="AJ358" i="3"/>
  <c r="AK358" i="3" l="1"/>
  <c r="G357" i="3"/>
  <c r="AM357" i="3"/>
  <c r="AL357" i="3"/>
  <c r="AH357" i="3" l="1"/>
  <c r="AI357" i="3"/>
  <c r="AJ357" i="3"/>
  <c r="AK357" i="3" l="1"/>
  <c r="AG358" i="3"/>
  <c r="AF358" i="3"/>
  <c r="G356" i="3"/>
  <c r="AN358" i="3" l="1"/>
  <c r="AO358" i="3" s="1"/>
  <c r="E358" i="3" s="1"/>
  <c r="AM356" i="3"/>
  <c r="AL356" i="3"/>
  <c r="AF357" i="3" l="1"/>
  <c r="AG357" i="3"/>
  <c r="AH356" i="3"/>
  <c r="AI356" i="3"/>
  <c r="AJ356" i="3"/>
  <c r="AK356" i="3" l="1"/>
  <c r="AN357" i="3"/>
  <c r="AO357" i="3" s="1"/>
  <c r="E357" i="3" s="1"/>
  <c r="AG356" i="3" l="1"/>
  <c r="AF356" i="3"/>
  <c r="AN356" i="3" l="1"/>
  <c r="AO356" i="3" s="1"/>
  <c r="E356" i="3" s="1"/>
  <c r="G355" i="3" l="1"/>
  <c r="AM355" i="3"/>
  <c r="AL355" i="3"/>
  <c r="AH355" i="3" l="1"/>
  <c r="AI355" i="3"/>
  <c r="AJ355" i="3"/>
  <c r="AK355" i="3" l="1"/>
  <c r="J355" i="3" l="1"/>
  <c r="AG355" i="3" s="1"/>
  <c r="G354" i="3"/>
  <c r="AM354" i="3"/>
  <c r="AL354" i="3"/>
  <c r="AF355" i="3" l="1"/>
  <c r="AN355" i="3" s="1"/>
  <c r="AO355" i="3" s="1"/>
  <c r="E355" i="3" s="1"/>
  <c r="AH354" i="3"/>
  <c r="AI354" i="3"/>
  <c r="AJ354" i="3"/>
  <c r="AK354" i="3" l="1"/>
  <c r="J354" i="3" l="1"/>
  <c r="AG354" i="3" s="1"/>
  <c r="AF354" i="3" l="1"/>
  <c r="AN354" i="3" s="1"/>
  <c r="AO354" i="3" s="1"/>
  <c r="E354" i="3" s="1"/>
  <c r="G353" i="3" l="1"/>
  <c r="AM353" i="3" l="1"/>
  <c r="AL353" i="3"/>
  <c r="AH353" i="3" l="1"/>
  <c r="AI353" i="3"/>
  <c r="AJ353" i="3"/>
  <c r="AK353" i="3" l="1"/>
  <c r="G352" i="3"/>
  <c r="AM352" i="3"/>
  <c r="AL352" i="3"/>
  <c r="J353" i="3" l="1"/>
  <c r="AH352" i="3"/>
  <c r="AI352" i="3"/>
  <c r="AJ352" i="3"/>
  <c r="AK352" i="3" l="1"/>
  <c r="AG353" i="3"/>
  <c r="AF353" i="3"/>
  <c r="G351" i="3"/>
  <c r="AM351" i="3"/>
  <c r="AL351" i="3"/>
  <c r="J352" i="3" l="1"/>
  <c r="AN353" i="3"/>
  <c r="AO353" i="3" s="1"/>
  <c r="E353" i="3" s="1"/>
  <c r="AH351" i="3"/>
  <c r="AI351" i="3"/>
  <c r="AJ351" i="3"/>
  <c r="AK351" i="3" l="1"/>
  <c r="AG352" i="3"/>
  <c r="AF352" i="3"/>
  <c r="G350" i="3"/>
  <c r="AM350" i="3"/>
  <c r="AL350" i="3"/>
  <c r="J351" i="3" l="1"/>
  <c r="AG351" i="3" s="1"/>
  <c r="AN352" i="3"/>
  <c r="AO352" i="3" s="1"/>
  <c r="E352" i="3" s="1"/>
  <c r="AH350" i="3"/>
  <c r="AI350" i="3"/>
  <c r="AJ350" i="3"/>
  <c r="AF351" i="3" l="1"/>
  <c r="AN351" i="3" s="1"/>
  <c r="AO351" i="3" s="1"/>
  <c r="E351" i="3" s="1"/>
  <c r="AK350" i="3"/>
  <c r="G349" i="3"/>
  <c r="AM349" i="3"/>
  <c r="AL349" i="3"/>
  <c r="J350" i="3" l="1"/>
  <c r="AH349" i="3"/>
  <c r="AI349" i="3"/>
  <c r="AJ349" i="3"/>
  <c r="AK349" i="3" l="1"/>
  <c r="AF350" i="3"/>
  <c r="AG350" i="3"/>
  <c r="G348" i="3"/>
  <c r="AM348" i="3"/>
  <c r="AL348" i="3"/>
  <c r="J349" i="3" l="1"/>
  <c r="AN350" i="3"/>
  <c r="AO350" i="3" s="1"/>
  <c r="E350" i="3" s="1"/>
  <c r="AH348" i="3"/>
  <c r="AI348" i="3"/>
  <c r="AJ348" i="3"/>
  <c r="AK348" i="3" l="1"/>
  <c r="AG349" i="3"/>
  <c r="AF349" i="3"/>
  <c r="G347" i="3"/>
  <c r="AM347" i="3"/>
  <c r="AL347" i="3"/>
  <c r="J348" i="3" l="1"/>
  <c r="AN349" i="3"/>
  <c r="AO349" i="3" s="1"/>
  <c r="E349" i="3" s="1"/>
  <c r="AH347" i="3"/>
  <c r="AI347" i="3"/>
  <c r="AJ347" i="3"/>
  <c r="AK347" i="3" l="1"/>
  <c r="AG348" i="3"/>
  <c r="AF348" i="3"/>
  <c r="J347" i="3" l="1"/>
  <c r="AN348" i="3"/>
  <c r="AO348" i="3" s="1"/>
  <c r="E348" i="3" s="1"/>
  <c r="AG347" i="3" l="1"/>
  <c r="AF347" i="3"/>
  <c r="AN347" i="3" l="1"/>
  <c r="AO347" i="3" s="1"/>
  <c r="E347" i="3" s="1"/>
  <c r="J346" i="3" l="1"/>
  <c r="G346" i="3"/>
  <c r="AM346" i="3"/>
  <c r="AL346" i="3"/>
  <c r="AH346" i="3" l="1"/>
  <c r="AI346" i="3"/>
  <c r="AJ346" i="3"/>
  <c r="AK346" i="3" l="1"/>
  <c r="AG346" i="3"/>
  <c r="AF346" i="3"/>
  <c r="AN346" i="3" l="1"/>
  <c r="AO346" i="3" s="1"/>
  <c r="E346" i="3" s="1"/>
  <c r="G345" i="3" l="1"/>
  <c r="AM345" i="3" l="1"/>
  <c r="AL345" i="3"/>
  <c r="AH345" i="3" l="1"/>
  <c r="AI345" i="3"/>
  <c r="AJ345" i="3"/>
  <c r="AK345" i="3" l="1"/>
  <c r="G344" i="3"/>
  <c r="AM344" i="3"/>
  <c r="AL344" i="3"/>
  <c r="J345" i="3" l="1"/>
  <c r="AH344" i="3"/>
  <c r="AI344" i="3"/>
  <c r="AJ344" i="3"/>
  <c r="AK344" i="3" l="1"/>
  <c r="AF345" i="3"/>
  <c r="AG345" i="3"/>
  <c r="G343" i="3"/>
  <c r="J344" i="3" l="1"/>
  <c r="AN345" i="3"/>
  <c r="AO345" i="3" s="1"/>
  <c r="E345" i="3" s="1"/>
  <c r="AM343" i="3"/>
  <c r="AL343" i="3"/>
  <c r="AF344" i="3" l="1"/>
  <c r="AG344" i="3"/>
  <c r="AH343" i="3"/>
  <c r="AI343" i="3"/>
  <c r="AJ343" i="3"/>
  <c r="AK343" i="3" l="1"/>
  <c r="AN344" i="3"/>
  <c r="AO344" i="3" s="1"/>
  <c r="E344" i="3" s="1"/>
  <c r="G342" i="3"/>
  <c r="AM342" i="3"/>
  <c r="AL342" i="3"/>
  <c r="J343" i="3" l="1"/>
  <c r="AH342" i="3"/>
  <c r="AI342" i="3"/>
  <c r="AJ342" i="3"/>
  <c r="AK342" i="3" l="1"/>
  <c r="AG343" i="3"/>
  <c r="AF343" i="3"/>
  <c r="J342" i="3" l="1"/>
  <c r="AN343" i="3"/>
  <c r="AO343" i="3" s="1"/>
  <c r="E343" i="3" s="1"/>
  <c r="AF342" i="3" l="1"/>
  <c r="AG342" i="3"/>
  <c r="AN342" i="3" l="1"/>
  <c r="AO342" i="3" s="1"/>
  <c r="E342" i="3" s="1"/>
  <c r="G341" i="3"/>
  <c r="AM341" i="3"/>
  <c r="AL341" i="3"/>
  <c r="AH341" i="3" l="1"/>
  <c r="AI341" i="3"/>
  <c r="AJ341" i="3"/>
  <c r="AK341" i="3" l="1"/>
  <c r="J341" i="3" l="1"/>
  <c r="AF341" i="3" s="1"/>
  <c r="AG341" i="3" l="1"/>
  <c r="AN341" i="3" s="1"/>
  <c r="AO341" i="3" s="1"/>
  <c r="E341" i="3" s="1"/>
  <c r="G340" i="3" l="1"/>
  <c r="AM340" i="3" l="1"/>
  <c r="AL340" i="3"/>
  <c r="AH340" i="3" l="1"/>
  <c r="AI340" i="3"/>
  <c r="AJ340" i="3"/>
  <c r="AK340" i="3" l="1"/>
  <c r="J340" i="3" l="1"/>
  <c r="AG340" i="3" s="1"/>
  <c r="G339" i="3"/>
  <c r="AF340" i="3" l="1"/>
  <c r="AN340" i="3" s="1"/>
  <c r="AO340" i="3" s="1"/>
  <c r="E340" i="3" s="1"/>
  <c r="AM339" i="3"/>
  <c r="AL339" i="3"/>
  <c r="AH339" i="3" l="1"/>
  <c r="AI339" i="3"/>
  <c r="AJ339" i="3"/>
  <c r="AK339" i="3" l="1"/>
  <c r="G338" i="3"/>
  <c r="AM338" i="3"/>
  <c r="AL338" i="3"/>
  <c r="J339" i="3" l="1"/>
  <c r="AG339" i="3" s="1"/>
  <c r="AH338" i="3"/>
  <c r="AI338" i="3"/>
  <c r="AJ338" i="3"/>
  <c r="AF339" i="3" l="1"/>
  <c r="AN339" i="3" s="1"/>
  <c r="AO339" i="3" s="1"/>
  <c r="E339" i="3" s="1"/>
  <c r="AK338" i="3"/>
  <c r="J338" i="3" l="1"/>
  <c r="AF338" i="3" s="1"/>
  <c r="AG338" i="3" l="1"/>
  <c r="AN338" i="3" l="1"/>
  <c r="AO338" i="3" s="1"/>
  <c r="E338" i="3" s="1"/>
  <c r="G337" i="3" l="1"/>
  <c r="AM337" i="3"/>
  <c r="AL337" i="3"/>
  <c r="AH337" i="3" l="1"/>
  <c r="AI337" i="3"/>
  <c r="AJ337" i="3"/>
  <c r="AK337" i="3" l="1"/>
  <c r="J337" i="3" l="1"/>
  <c r="AG337" i="3" s="1"/>
  <c r="G336" i="3"/>
  <c r="AM336" i="3"/>
  <c r="AL336" i="3"/>
  <c r="AF337" i="3" l="1"/>
  <c r="AN337" i="3" s="1"/>
  <c r="AO337" i="3" s="1"/>
  <c r="E337" i="3" s="1"/>
  <c r="AH336" i="3"/>
  <c r="AI336" i="3"/>
  <c r="AJ336" i="3"/>
  <c r="AK336" i="3" l="1"/>
  <c r="G335" i="3"/>
  <c r="AM335" i="3"/>
  <c r="AL335" i="3"/>
  <c r="J336" i="3" l="1"/>
  <c r="AH335" i="3"/>
  <c r="AI335" i="3"/>
  <c r="AJ335" i="3"/>
  <c r="AK335" i="3" l="1"/>
  <c r="AG336" i="3"/>
  <c r="AF336" i="3"/>
  <c r="J335" i="3" l="1"/>
  <c r="AG335" i="3" s="1"/>
  <c r="AN336" i="3"/>
  <c r="AO336" i="3" s="1"/>
  <c r="E336" i="3" s="1"/>
  <c r="AF335" i="3" l="1"/>
  <c r="AN335" i="3" s="1"/>
  <c r="AO335" i="3" s="1"/>
  <c r="E335" i="3" s="1"/>
  <c r="G334" i="3" l="1"/>
  <c r="AM334" i="3" l="1"/>
  <c r="AL334" i="3"/>
  <c r="AH334" i="3" l="1"/>
  <c r="AI334" i="3"/>
  <c r="AJ334" i="3"/>
  <c r="AK334" i="3" l="1"/>
  <c r="G333" i="3"/>
  <c r="J334" i="3" l="1"/>
  <c r="AM333" i="3"/>
  <c r="AL333" i="3"/>
  <c r="AG334" i="3" l="1"/>
  <c r="AF334" i="3"/>
  <c r="AH333" i="3"/>
  <c r="AI333" i="3"/>
  <c r="AJ333" i="3"/>
  <c r="AN334" i="3" l="1"/>
  <c r="AO334" i="3" s="1"/>
  <c r="E334" i="3" s="1"/>
  <c r="AK333" i="3"/>
  <c r="G332" i="3"/>
  <c r="J333" i="3" l="1"/>
  <c r="AF333" i="3" s="1"/>
  <c r="AM332" i="3"/>
  <c r="AL332" i="3"/>
  <c r="AG333" i="3" l="1"/>
  <c r="AH332" i="3"/>
  <c r="AI332" i="3"/>
  <c r="AJ332" i="3"/>
  <c r="AN333" i="3" l="1"/>
  <c r="AO333" i="3" s="1"/>
  <c r="E333" i="3" s="1"/>
  <c r="AK332" i="3"/>
  <c r="J332" i="3" l="1"/>
  <c r="AF332" i="3" s="1"/>
  <c r="G331" i="3"/>
  <c r="AG332" i="3" l="1"/>
  <c r="AN332" i="3" s="1"/>
  <c r="AO332" i="3" s="1"/>
  <c r="E332" i="3" s="1"/>
  <c r="AM331" i="3"/>
  <c r="AL331" i="3"/>
  <c r="AH331" i="3" l="1"/>
  <c r="AI331" i="3"/>
  <c r="AJ331" i="3"/>
  <c r="AK331" i="3" l="1"/>
  <c r="J331" i="3" l="1"/>
  <c r="AG331" i="3" s="1"/>
  <c r="AF331" i="3" l="1"/>
  <c r="AN331" i="3" s="1"/>
  <c r="AO331" i="3" s="1"/>
  <c r="E331" i="3" s="1"/>
  <c r="G330" i="3" l="1"/>
  <c r="AM330" i="3" l="1"/>
  <c r="AL330" i="3"/>
  <c r="AH330" i="3" l="1"/>
  <c r="AI330" i="3"/>
  <c r="AJ330" i="3"/>
  <c r="AK330" i="3" l="1"/>
  <c r="AF330" i="3" l="1"/>
  <c r="AG330" i="3"/>
  <c r="AN330" i="3" l="1"/>
  <c r="AO330" i="3" s="1"/>
  <c r="E330" i="3" s="1"/>
  <c r="G329" i="3" l="1"/>
  <c r="AM329" i="3"/>
  <c r="AL329" i="3"/>
  <c r="AH329" i="3" l="1"/>
  <c r="AI329" i="3"/>
  <c r="AJ329" i="3"/>
  <c r="AK329" i="3" l="1"/>
  <c r="G328" i="3"/>
  <c r="J329" i="3" l="1"/>
  <c r="AM328" i="3"/>
  <c r="AL328" i="3"/>
  <c r="AF329" i="3" l="1"/>
  <c r="AG329" i="3"/>
  <c r="AH328" i="3"/>
  <c r="AI328" i="3"/>
  <c r="AJ328" i="3"/>
  <c r="AK328" i="3" l="1"/>
  <c r="AN329" i="3"/>
  <c r="AO329" i="3" s="1"/>
  <c r="E329" i="3" s="1"/>
  <c r="G327" i="3"/>
  <c r="J328" i="3" l="1"/>
  <c r="AM327" i="3"/>
  <c r="AL327" i="3"/>
  <c r="AF328" i="3" l="1"/>
  <c r="AG328" i="3"/>
  <c r="AH327" i="3"/>
  <c r="AI327" i="3"/>
  <c r="AJ327" i="3"/>
  <c r="AK327" i="3" l="1"/>
  <c r="AN328" i="3"/>
  <c r="AO328" i="3" s="1"/>
  <c r="E328" i="3" s="1"/>
  <c r="G326" i="3"/>
  <c r="AM326" i="3"/>
  <c r="AL326" i="3"/>
  <c r="J327" i="3" l="1"/>
  <c r="AH326" i="3"/>
  <c r="AI326" i="3"/>
  <c r="AJ326" i="3"/>
  <c r="AK326" i="3" l="1"/>
  <c r="AG327" i="3"/>
  <c r="AF327" i="3"/>
  <c r="G325" i="3"/>
  <c r="AM325" i="3"/>
  <c r="AL325" i="3"/>
  <c r="J326" i="3" l="1"/>
  <c r="AN327" i="3"/>
  <c r="AO327" i="3" s="1"/>
  <c r="E327" i="3" s="1"/>
  <c r="AH325" i="3"/>
  <c r="AI325" i="3"/>
  <c r="AJ325" i="3"/>
  <c r="AK325" i="3" l="1"/>
  <c r="AG326" i="3"/>
  <c r="AF326" i="3"/>
  <c r="G324" i="3"/>
  <c r="AM324" i="3"/>
  <c r="AL324" i="3"/>
  <c r="J325" i="3" l="1"/>
  <c r="AN326" i="3"/>
  <c r="AO326" i="3" s="1"/>
  <c r="E326" i="3" s="1"/>
  <c r="AH324" i="3"/>
  <c r="AI324" i="3"/>
  <c r="AJ324" i="3"/>
  <c r="AK324" i="3" l="1"/>
  <c r="AG325" i="3"/>
  <c r="AF325" i="3"/>
  <c r="J324" i="3" l="1"/>
  <c r="AN325" i="3"/>
  <c r="AO325" i="3" s="1"/>
  <c r="E325" i="3" s="1"/>
  <c r="AG324" i="3" l="1"/>
  <c r="AF324" i="3"/>
  <c r="G323" i="3"/>
  <c r="AM323" i="3"/>
  <c r="AL323" i="3"/>
  <c r="AN324" i="3" l="1"/>
  <c r="AO324" i="3" s="1"/>
  <c r="E324" i="3" s="1"/>
  <c r="AH323" i="3"/>
  <c r="AI323" i="3"/>
  <c r="AJ323" i="3"/>
  <c r="AK323" i="3" l="1"/>
  <c r="G322" i="3"/>
  <c r="AM322" i="3"/>
  <c r="AL322" i="3"/>
  <c r="J323" i="3" l="1"/>
  <c r="AH322" i="3"/>
  <c r="AI322" i="3"/>
  <c r="AJ322" i="3"/>
  <c r="AK322" i="3" l="1"/>
  <c r="AG323" i="3"/>
  <c r="AF323" i="3"/>
  <c r="G321" i="3"/>
  <c r="AM321" i="3"/>
  <c r="AL321" i="3"/>
  <c r="J322" i="3" l="1"/>
  <c r="AN323" i="3"/>
  <c r="AO323" i="3" s="1"/>
  <c r="E323" i="3" s="1"/>
  <c r="AH321" i="3"/>
  <c r="AI321" i="3"/>
  <c r="AJ321" i="3"/>
  <c r="AK321" i="3" l="1"/>
  <c r="AG322" i="3"/>
  <c r="AF322" i="3"/>
  <c r="J321" i="3" l="1"/>
  <c r="AN322" i="3"/>
  <c r="AO322" i="3" s="1"/>
  <c r="E322" i="3" s="1"/>
  <c r="AG321" i="3" l="1"/>
  <c r="AF321" i="3"/>
  <c r="AN321" i="3" l="1"/>
  <c r="AO321" i="3" s="1"/>
  <c r="E321" i="3" s="1"/>
  <c r="G320" i="3" l="1"/>
  <c r="AM320" i="3"/>
  <c r="AL320" i="3"/>
  <c r="AH320" i="3" l="1"/>
  <c r="AI320" i="3"/>
  <c r="AJ320" i="3"/>
  <c r="AK320" i="3" l="1"/>
  <c r="J320" i="3" s="1"/>
  <c r="AF320" i="3" l="1"/>
  <c r="AG320" i="3" l="1"/>
  <c r="AN320" i="3" s="1"/>
  <c r="AO320" i="3" s="1"/>
  <c r="E320" i="3" s="1"/>
  <c r="G319" i="3" l="1"/>
  <c r="AM319" i="3" l="1"/>
  <c r="AL319" i="3"/>
  <c r="AH319" i="3" l="1"/>
  <c r="AI319" i="3"/>
  <c r="AJ319" i="3"/>
  <c r="AK319" i="3" l="1"/>
  <c r="J319" i="3" l="1"/>
  <c r="AG319" i="3" s="1"/>
  <c r="AF319" i="3" l="1"/>
  <c r="AN319" i="3" s="1"/>
  <c r="AO319" i="3" s="1"/>
  <c r="E319" i="3" s="1"/>
  <c r="G318" i="3" l="1"/>
  <c r="AM318" i="3"/>
  <c r="AL318" i="3"/>
  <c r="AH318" i="3" l="1"/>
  <c r="AI318" i="3"/>
  <c r="AJ318" i="3"/>
  <c r="AK318" i="3" l="1"/>
  <c r="J318" i="3" l="1"/>
  <c r="AG318" i="3" s="1"/>
  <c r="AF318" i="3" l="1"/>
  <c r="AN318" i="3" s="1"/>
  <c r="AO318" i="3" s="1"/>
  <c r="E318" i="3" s="1"/>
  <c r="G317" i="3"/>
  <c r="AM317" i="3"/>
  <c r="AL317" i="3"/>
  <c r="AH317" i="3" l="1"/>
  <c r="AI317" i="3"/>
  <c r="AJ317" i="3"/>
  <c r="AK317" i="3" l="1"/>
  <c r="AG317" i="3"/>
  <c r="AF317" i="3"/>
  <c r="G316" i="3"/>
  <c r="AM316" i="3"/>
  <c r="AL316" i="3"/>
  <c r="E317" i="3" l="1"/>
  <c r="AN317" i="3"/>
  <c r="AO317" i="3" s="1"/>
  <c r="AH316" i="3"/>
  <c r="AI316" i="3"/>
  <c r="AJ316" i="3"/>
  <c r="AK316" i="3" l="1"/>
  <c r="AF316" i="3"/>
  <c r="AG316" i="3"/>
  <c r="E316" i="3" l="1"/>
  <c r="AN316" i="3"/>
  <c r="AO316" i="3" s="1"/>
  <c r="G315" i="3" l="1"/>
  <c r="AM315" i="3" l="1"/>
  <c r="AL315" i="3"/>
  <c r="AH315" i="3" l="1"/>
  <c r="AI315" i="3"/>
  <c r="AJ315" i="3"/>
  <c r="AK315" i="3" l="1"/>
  <c r="AG315" i="3"/>
  <c r="AF315" i="3"/>
  <c r="G314" i="3"/>
  <c r="AM314" i="3"/>
  <c r="AL314" i="3"/>
  <c r="E315" i="3" l="1"/>
  <c r="AN315" i="3"/>
  <c r="AO315" i="3" s="1"/>
  <c r="AH314" i="3"/>
  <c r="AI314" i="3"/>
  <c r="AJ314" i="3"/>
  <c r="AK314" i="3" l="1"/>
  <c r="AF314" i="3"/>
  <c r="AG314" i="3"/>
  <c r="G313" i="3"/>
  <c r="E314" i="3" l="1"/>
  <c r="AN314" i="3"/>
  <c r="AO314" i="3" s="1"/>
  <c r="AM313" i="3"/>
  <c r="AL313" i="3"/>
  <c r="AH313" i="3" l="1"/>
  <c r="AI313" i="3"/>
  <c r="AJ313" i="3"/>
  <c r="AK313" i="3" l="1"/>
  <c r="AG313" i="3"/>
  <c r="AF313" i="3"/>
  <c r="G312" i="3"/>
  <c r="AM312" i="3"/>
  <c r="AL312" i="3"/>
  <c r="E313" i="3" l="1"/>
  <c r="AN313" i="3"/>
  <c r="AO313" i="3" s="1"/>
  <c r="AH312" i="3"/>
  <c r="AI312" i="3"/>
  <c r="AJ312" i="3"/>
  <c r="AK312" i="3" l="1"/>
  <c r="AG312" i="3"/>
  <c r="AF312" i="3"/>
  <c r="E312" i="3" l="1"/>
  <c r="AN312" i="3"/>
  <c r="AO312" i="3" s="1"/>
  <c r="AM311" i="3" l="1"/>
  <c r="AL311" i="3"/>
  <c r="J311" i="3" l="1"/>
  <c r="G311" i="3"/>
  <c r="AH311" i="3"/>
  <c r="AI311" i="3"/>
  <c r="AJ311" i="3"/>
  <c r="AK311" i="3" l="1"/>
  <c r="AG311" i="3"/>
  <c r="AF311" i="3"/>
  <c r="G310" i="3"/>
  <c r="AM310" i="3"/>
  <c r="AL310" i="3"/>
  <c r="AN311" i="3" l="1"/>
  <c r="AO311" i="3" s="1"/>
  <c r="AH310" i="3"/>
  <c r="AI310" i="3"/>
  <c r="AJ310" i="3"/>
  <c r="AK310" i="3" l="1"/>
  <c r="AG310" i="3"/>
  <c r="AF310" i="3"/>
  <c r="G309" i="3"/>
  <c r="AM309" i="3"/>
  <c r="AL309" i="3"/>
  <c r="AN310" i="3" l="1"/>
  <c r="AO310" i="3" s="1"/>
  <c r="E310" i="3" s="1"/>
  <c r="AH309" i="3"/>
  <c r="AI309" i="3"/>
  <c r="AJ309" i="3"/>
  <c r="AK309" i="3" l="1"/>
  <c r="AG309" i="3"/>
  <c r="AF309" i="3"/>
  <c r="AM308" i="3"/>
  <c r="AL308" i="3"/>
  <c r="J308" i="3" l="1"/>
  <c r="G308" i="3"/>
  <c r="AN309" i="3"/>
  <c r="AO309" i="3" s="1"/>
  <c r="E309" i="3" s="1"/>
  <c r="AH308" i="3"/>
  <c r="AI308" i="3"/>
  <c r="AJ308" i="3"/>
  <c r="AK308" i="3" l="1"/>
  <c r="E308" i="3" s="1"/>
  <c r="AG308" i="3"/>
  <c r="AF308" i="3"/>
  <c r="AN308" i="3" l="1"/>
  <c r="AO308" i="3" s="1"/>
  <c r="G307" i="3" l="1"/>
  <c r="AM307" i="3" l="1"/>
  <c r="AL307" i="3"/>
  <c r="AH307" i="3" l="1"/>
  <c r="AI307" i="3"/>
  <c r="AJ307" i="3"/>
  <c r="AK307" i="3" l="1"/>
  <c r="AF307" i="3"/>
  <c r="AG307" i="3"/>
  <c r="G306" i="3"/>
  <c r="E307" i="3" l="1"/>
  <c r="AN307" i="3"/>
  <c r="AO307" i="3" s="1"/>
  <c r="AM306" i="3"/>
  <c r="AL306" i="3"/>
  <c r="AH306" i="3" l="1"/>
  <c r="AI306" i="3"/>
  <c r="AJ306" i="3"/>
  <c r="AK306" i="3" l="1"/>
  <c r="G305" i="3"/>
  <c r="AM305" i="3"/>
  <c r="AL305" i="3"/>
  <c r="J306" i="3" l="1"/>
  <c r="AH305" i="3"/>
  <c r="AI305" i="3"/>
  <c r="AJ305" i="3"/>
  <c r="AK305" i="3" l="1"/>
  <c r="AF306" i="3"/>
  <c r="AG306" i="3"/>
  <c r="AG305" i="3"/>
  <c r="AF305" i="3"/>
  <c r="AN305" i="3" l="1"/>
  <c r="AO305" i="3" s="1"/>
  <c r="E305" i="3" s="1"/>
  <c r="AN306" i="3"/>
  <c r="AO306" i="3" s="1"/>
  <c r="E306" i="3" s="1"/>
  <c r="G304" i="3" l="1"/>
  <c r="AM304" i="3" l="1"/>
  <c r="AL304" i="3"/>
  <c r="AH304" i="3" l="1"/>
  <c r="AI304" i="3"/>
  <c r="AJ304" i="3"/>
  <c r="AK304" i="3" l="1"/>
  <c r="AG304" i="3"/>
  <c r="AF304" i="3"/>
  <c r="E304" i="3" l="1"/>
  <c r="AN304" i="3"/>
  <c r="AO304" i="3" s="1"/>
  <c r="G303" i="3" l="1"/>
  <c r="AM303" i="3"/>
  <c r="AL303" i="3"/>
  <c r="AH303" i="3" l="1"/>
  <c r="AI303" i="3"/>
  <c r="AJ303" i="3"/>
  <c r="AK303" i="3" l="1"/>
  <c r="AG303" i="3"/>
  <c r="AF303" i="3"/>
  <c r="G302" i="3"/>
  <c r="AM302" i="3"/>
  <c r="AL302" i="3"/>
  <c r="E303" i="3" l="1"/>
  <c r="AN303" i="3"/>
  <c r="AO303" i="3" s="1"/>
  <c r="AH302" i="3"/>
  <c r="AI302" i="3"/>
  <c r="AJ302" i="3"/>
  <c r="AK302" i="3" l="1"/>
  <c r="AG302" i="3"/>
  <c r="AF302" i="3"/>
  <c r="AN302" i="3" l="1"/>
  <c r="AO302" i="3" s="1"/>
  <c r="E302" i="3" s="1"/>
  <c r="G301" i="3" l="1"/>
  <c r="AM301" i="3"/>
  <c r="AL301" i="3"/>
  <c r="AH301" i="3" l="1"/>
  <c r="AI301" i="3"/>
  <c r="AJ301" i="3"/>
  <c r="AK301" i="3" l="1"/>
  <c r="AG301" i="3"/>
  <c r="AF301" i="3"/>
  <c r="E301" i="3" l="1"/>
  <c r="AN301" i="3"/>
  <c r="AO301" i="3" s="1"/>
  <c r="G300" i="3" l="1"/>
  <c r="AM300" i="3" l="1"/>
  <c r="AL300" i="3"/>
  <c r="AH300" i="3" l="1"/>
  <c r="AI300" i="3"/>
  <c r="AJ300" i="3"/>
  <c r="AK300" i="3" l="1"/>
  <c r="J300" i="3" l="1"/>
  <c r="AF300" i="3" s="1"/>
  <c r="AG300" i="3" l="1"/>
  <c r="AN300" i="3" s="1"/>
  <c r="AO300" i="3" s="1"/>
  <c r="E300" i="3" s="1"/>
  <c r="G299" i="3" l="1"/>
  <c r="AM299" i="3" l="1"/>
  <c r="AL299" i="3"/>
  <c r="AH299" i="3" l="1"/>
  <c r="AI299" i="3"/>
  <c r="AJ299" i="3"/>
  <c r="AK299" i="3" l="1"/>
  <c r="G298" i="3"/>
  <c r="AM298" i="3"/>
  <c r="AL298" i="3"/>
  <c r="J299" i="3" l="1"/>
  <c r="AH298" i="3"/>
  <c r="AI298" i="3"/>
  <c r="AJ298" i="3"/>
  <c r="AK298" i="3" l="1"/>
  <c r="AG299" i="3"/>
  <c r="AF299" i="3"/>
  <c r="AF298" i="3"/>
  <c r="AG298" i="3"/>
  <c r="G297" i="3"/>
  <c r="AN299" i="3" l="1"/>
  <c r="AO299" i="3" s="1"/>
  <c r="E299" i="3" s="1"/>
  <c r="AN298" i="3"/>
  <c r="AO298" i="3" s="1"/>
  <c r="AM297" i="3"/>
  <c r="AL297" i="3"/>
  <c r="AH297" i="3" l="1"/>
  <c r="AI297" i="3"/>
  <c r="AJ297" i="3"/>
  <c r="AK297" i="3" l="1"/>
  <c r="G296" i="3"/>
  <c r="AM296" i="3"/>
  <c r="AL296" i="3"/>
  <c r="J297" i="3" l="1"/>
  <c r="AH296" i="3"/>
  <c r="AI296" i="3"/>
  <c r="AJ296" i="3"/>
  <c r="AK296" i="3" l="1"/>
  <c r="AF297" i="3"/>
  <c r="AG297" i="3"/>
  <c r="G295" i="3"/>
  <c r="J296" i="3" l="1"/>
  <c r="AN297" i="3"/>
  <c r="AO297" i="3" s="1"/>
  <c r="E297" i="3" s="1"/>
  <c r="AM295" i="3"/>
  <c r="AL295" i="3"/>
  <c r="AF296" i="3" l="1"/>
  <c r="AG296" i="3"/>
  <c r="AH295" i="3"/>
  <c r="AI295" i="3"/>
  <c r="AJ295" i="3"/>
  <c r="AK295" i="3" l="1"/>
  <c r="AN296" i="3"/>
  <c r="AO296" i="3" s="1"/>
  <c r="E296" i="3" s="1"/>
  <c r="AG295" i="3"/>
  <c r="AF295" i="3"/>
  <c r="AM294" i="3"/>
  <c r="AL294" i="3"/>
  <c r="J294" i="3" l="1"/>
  <c r="G294" i="3"/>
  <c r="AN295" i="3"/>
  <c r="AO295" i="3" s="1"/>
  <c r="E295" i="3" s="1"/>
  <c r="AH294" i="3"/>
  <c r="AI294" i="3"/>
  <c r="AJ294" i="3"/>
  <c r="AK294" i="3" l="1"/>
  <c r="AG294" i="3"/>
  <c r="AF294" i="3"/>
  <c r="AM293" i="3"/>
  <c r="AL293" i="3"/>
  <c r="E294" i="3" l="1"/>
  <c r="J293" i="3"/>
  <c r="G293" i="3"/>
  <c r="AN294" i="3"/>
  <c r="AO294" i="3" s="1"/>
  <c r="AH293" i="3"/>
  <c r="AI293" i="3"/>
  <c r="AJ293" i="3"/>
  <c r="AK293" i="3" l="1"/>
  <c r="AF293" i="3"/>
  <c r="AG293" i="3"/>
  <c r="E293" i="3" l="1"/>
  <c r="AN293" i="3"/>
  <c r="AO293" i="3" s="1"/>
  <c r="G292" i="3" l="1"/>
  <c r="AM292" i="3" l="1"/>
  <c r="AL292" i="3"/>
  <c r="AH292" i="3" l="1"/>
  <c r="AI292" i="3"/>
  <c r="AJ292" i="3"/>
  <c r="AK292" i="3" l="1"/>
  <c r="J292" i="3" l="1"/>
  <c r="AF292" i="3" s="1"/>
  <c r="G291" i="3"/>
  <c r="AG292" i="3" l="1"/>
  <c r="AN292" i="3" s="1"/>
  <c r="AO292" i="3" s="1"/>
  <c r="E292" i="3" s="1"/>
  <c r="AM291" i="3"/>
  <c r="AL291" i="3"/>
  <c r="AH291" i="3" l="1"/>
  <c r="AI291" i="3"/>
  <c r="AJ291" i="3"/>
  <c r="AK291" i="3" l="1"/>
  <c r="G290" i="3"/>
  <c r="AM290" i="3"/>
  <c r="AL290" i="3"/>
  <c r="J291" i="3" l="1"/>
  <c r="AH290" i="3"/>
  <c r="AI290" i="3"/>
  <c r="AJ290" i="3"/>
  <c r="AK290" i="3" l="1"/>
  <c r="AG291" i="3"/>
  <c r="AF291" i="3"/>
  <c r="J290" i="3" l="1"/>
  <c r="AN291" i="3"/>
  <c r="AO291" i="3" s="1"/>
  <c r="E291" i="3" s="1"/>
  <c r="AF290" i="3" l="1"/>
  <c r="AG290" i="3"/>
  <c r="AN290" i="3" l="1"/>
  <c r="AO290" i="3" s="1"/>
  <c r="E290" i="3" s="1"/>
  <c r="G289" i="3"/>
  <c r="AM289" i="3"/>
  <c r="AL289" i="3"/>
  <c r="AH289" i="3" l="1"/>
  <c r="AI289" i="3"/>
  <c r="AJ289" i="3"/>
  <c r="AK289" i="3" l="1"/>
  <c r="G288" i="3"/>
  <c r="J289" i="3" l="1"/>
  <c r="AM288" i="3"/>
  <c r="AL288" i="3"/>
  <c r="AF289" i="3" l="1"/>
  <c r="AG289" i="3"/>
  <c r="AH288" i="3"/>
  <c r="AI288" i="3"/>
  <c r="AJ288" i="3"/>
  <c r="AK288" i="3" l="1"/>
  <c r="AN289" i="3"/>
  <c r="AO289" i="3" s="1"/>
  <c r="E289" i="3" s="1"/>
  <c r="J288" i="3" l="1"/>
  <c r="AG288" i="3" s="1"/>
  <c r="AF288" i="3" l="1"/>
  <c r="AN288" i="3" s="1"/>
  <c r="AO288" i="3" s="1"/>
  <c r="E288" i="3" s="1"/>
  <c r="G287" i="3" l="1"/>
  <c r="AM287" i="3"/>
  <c r="AL287" i="3"/>
  <c r="AH287" i="3" l="1"/>
  <c r="AI287" i="3"/>
  <c r="AJ287" i="3"/>
  <c r="AK287" i="3" l="1"/>
  <c r="J287" i="3" s="1"/>
  <c r="AG287" i="3" s="1"/>
  <c r="G286" i="3"/>
  <c r="AM286" i="3"/>
  <c r="AL286" i="3"/>
  <c r="AF287" i="3" l="1"/>
  <c r="AN287" i="3" s="1"/>
  <c r="AO287" i="3" s="1"/>
  <c r="AH286" i="3"/>
  <c r="AI286" i="3"/>
  <c r="AJ286" i="3"/>
  <c r="AK286" i="3" l="1"/>
  <c r="J286" i="3" s="1"/>
  <c r="AF286" i="3" s="1"/>
  <c r="AG286" i="3" l="1"/>
  <c r="AN286" i="3" s="1"/>
  <c r="AO286" i="3" s="1"/>
  <c r="G285" i="3" l="1"/>
  <c r="AM285" i="3"/>
  <c r="AL285" i="3"/>
  <c r="AH285" i="3" l="1"/>
  <c r="AI285" i="3"/>
  <c r="AJ285" i="3"/>
  <c r="AK285" i="3" l="1"/>
  <c r="J285" i="3" l="1"/>
  <c r="AF285" i="3" s="1"/>
  <c r="E285" i="3"/>
  <c r="AG285" i="3" l="1"/>
  <c r="AN285" i="3" s="1"/>
  <c r="AO285" i="3" s="1"/>
  <c r="G284" i="3" l="1"/>
  <c r="AM284" i="3" l="1"/>
  <c r="AL284" i="3"/>
  <c r="AH284" i="3" l="1"/>
  <c r="AI284" i="3"/>
  <c r="AJ284" i="3"/>
  <c r="AK284" i="3" l="1"/>
  <c r="G283" i="3"/>
  <c r="AM283" i="3"/>
  <c r="AL283" i="3"/>
  <c r="J284" i="3" l="1"/>
  <c r="E284" i="3"/>
  <c r="AH283" i="3"/>
  <c r="AI283" i="3"/>
  <c r="AJ283" i="3"/>
  <c r="AK283" i="3" l="1"/>
  <c r="AF284" i="3"/>
  <c r="AG284" i="3"/>
  <c r="G282" i="3"/>
  <c r="AM282" i="3"/>
  <c r="AL282" i="3"/>
  <c r="J283" i="3" l="1"/>
  <c r="E283" i="3"/>
  <c r="AN284" i="3"/>
  <c r="AO284" i="3" s="1"/>
  <c r="AH282" i="3"/>
  <c r="AI282" i="3"/>
  <c r="AJ282" i="3"/>
  <c r="AK282" i="3" l="1"/>
  <c r="AG283" i="3"/>
  <c r="AF283" i="3"/>
  <c r="G281" i="3"/>
  <c r="J282" i="3" l="1"/>
  <c r="E282" i="3"/>
  <c r="AN283" i="3"/>
  <c r="AO283" i="3" s="1"/>
  <c r="AM281" i="3"/>
  <c r="AL281" i="3"/>
  <c r="AF282" i="3" l="1"/>
  <c r="AG282" i="3"/>
  <c r="AH281" i="3"/>
  <c r="AI281" i="3"/>
  <c r="AJ281" i="3"/>
  <c r="AK281" i="3" l="1"/>
  <c r="AN282" i="3"/>
  <c r="AO282" i="3" s="1"/>
  <c r="J281" i="3" l="1"/>
  <c r="AG281" i="3" s="1"/>
  <c r="E281" i="3"/>
  <c r="AM280" i="3"/>
  <c r="AL280" i="3"/>
  <c r="AF281" i="3" l="1"/>
  <c r="AN281" i="3" s="1"/>
  <c r="AO281" i="3" s="1"/>
  <c r="J280" i="3"/>
  <c r="G280" i="3"/>
  <c r="AH280" i="3"/>
  <c r="AI280" i="3"/>
  <c r="AJ280" i="3"/>
  <c r="AK280" i="3" l="1"/>
  <c r="AG280" i="3"/>
  <c r="AF280" i="3"/>
  <c r="AM279" i="3"/>
  <c r="AL279" i="3"/>
  <c r="J279" i="3" l="1"/>
  <c r="G279" i="3"/>
  <c r="AN280" i="3"/>
  <c r="AO280" i="3" s="1"/>
  <c r="AH279" i="3"/>
  <c r="AI279" i="3"/>
  <c r="AJ279" i="3"/>
  <c r="AK279" i="3" l="1"/>
  <c r="AF279" i="3"/>
  <c r="AG279" i="3"/>
  <c r="J278" i="3" l="1"/>
  <c r="G278" i="3"/>
  <c r="AN279" i="3"/>
  <c r="AO279" i="3" s="1"/>
  <c r="AM278" i="3"/>
  <c r="AL278" i="3"/>
  <c r="AH278" i="3" l="1"/>
  <c r="AI278" i="3"/>
  <c r="AJ278" i="3"/>
  <c r="AK278" i="3" l="1"/>
  <c r="AF278" i="3"/>
  <c r="AG278" i="3"/>
  <c r="J277" i="3" l="1"/>
  <c r="G277" i="3"/>
  <c r="AN278" i="3"/>
  <c r="AO278" i="3" s="1"/>
  <c r="AM277" i="3"/>
  <c r="AL277" i="3"/>
  <c r="AH277" i="3" l="1"/>
  <c r="AI277" i="3"/>
  <c r="AJ277" i="3"/>
  <c r="AK277" i="3" l="1"/>
  <c r="AF277" i="3"/>
  <c r="AG277" i="3"/>
  <c r="AN277" i="3" l="1"/>
  <c r="AO277" i="3" s="1"/>
  <c r="G276" i="3" l="1"/>
  <c r="AM276" i="3" l="1"/>
  <c r="AL276" i="3"/>
  <c r="AH276" i="3" l="1"/>
  <c r="AI276" i="3"/>
  <c r="AJ276" i="3"/>
  <c r="AK276" i="3" l="1"/>
  <c r="G275" i="3"/>
  <c r="AM275" i="3"/>
  <c r="AL275" i="3"/>
  <c r="J276" i="3" l="1"/>
  <c r="E276" i="3"/>
  <c r="AH275" i="3"/>
  <c r="AI275" i="3"/>
  <c r="AJ275" i="3"/>
  <c r="AK275" i="3" l="1"/>
  <c r="AF276" i="3"/>
  <c r="AG276" i="3"/>
  <c r="G274" i="3"/>
  <c r="AM274" i="3"/>
  <c r="AL274" i="3"/>
  <c r="J275" i="3" l="1"/>
  <c r="E275" i="3"/>
  <c r="AN276" i="3"/>
  <c r="AO276" i="3" s="1"/>
  <c r="AH274" i="3"/>
  <c r="AI274" i="3"/>
  <c r="AJ274" i="3"/>
  <c r="AK274" i="3" l="1"/>
  <c r="AG275" i="3"/>
  <c r="AF275" i="3"/>
  <c r="G273" i="3"/>
  <c r="J274" i="3" l="1"/>
  <c r="E274" i="3"/>
  <c r="AN275" i="3"/>
  <c r="AO275" i="3" s="1"/>
  <c r="AM273" i="3"/>
  <c r="AL273" i="3"/>
  <c r="AF274" i="3" l="1"/>
  <c r="AG274" i="3"/>
  <c r="AH273" i="3"/>
  <c r="AI273" i="3"/>
  <c r="AJ273" i="3"/>
  <c r="AK273" i="3" l="1"/>
  <c r="J273" i="3" s="1"/>
  <c r="AG273" i="3" s="1"/>
  <c r="E273" i="3"/>
  <c r="AN274" i="3"/>
  <c r="AO274" i="3" s="1"/>
  <c r="G272" i="3"/>
  <c r="AM272" i="3"/>
  <c r="AL272" i="3"/>
  <c r="AF273" i="3" l="1"/>
  <c r="AN273" i="3" s="1"/>
  <c r="AO273" i="3" s="1"/>
  <c r="AH272" i="3"/>
  <c r="AI272" i="3"/>
  <c r="AJ272" i="3"/>
  <c r="AK272" i="3" l="1"/>
  <c r="J272" i="3" l="1"/>
  <c r="AF272" i="3" s="1"/>
  <c r="E272" i="3"/>
  <c r="AG272" i="3" l="1"/>
  <c r="AN272" i="3" s="1"/>
  <c r="AO272" i="3" s="1"/>
  <c r="G271" i="3" l="1"/>
  <c r="AM271" i="3"/>
  <c r="AL271" i="3"/>
  <c r="AH271" i="3" l="1"/>
  <c r="AI271" i="3"/>
  <c r="AJ271" i="3"/>
  <c r="AK271" i="3" l="1"/>
  <c r="G270" i="3"/>
  <c r="J271" i="3" l="1"/>
  <c r="E271" i="3"/>
  <c r="AM270" i="3"/>
  <c r="AL270" i="3"/>
  <c r="AF271" i="3" l="1"/>
  <c r="AG271" i="3"/>
  <c r="AH270" i="3"/>
  <c r="AI270" i="3"/>
  <c r="AJ270" i="3"/>
  <c r="AK270" i="3" l="1"/>
  <c r="AN271" i="3"/>
  <c r="AO271" i="3" s="1"/>
  <c r="J270" i="3" l="1"/>
  <c r="AG270" i="3" s="1"/>
  <c r="E270" i="3"/>
  <c r="G269" i="3"/>
  <c r="AM269" i="3"/>
  <c r="AL269" i="3"/>
  <c r="AF270" i="3" l="1"/>
  <c r="AN270" i="3" s="1"/>
  <c r="AO270" i="3" s="1"/>
  <c r="AH269" i="3"/>
  <c r="AI269" i="3"/>
  <c r="AJ269" i="3"/>
  <c r="AK269" i="3" l="1"/>
  <c r="J269" i="3" s="1"/>
  <c r="AG269" i="3" l="1"/>
  <c r="AF269" i="3" l="1"/>
  <c r="AN269" i="3" s="1"/>
  <c r="AO269" i="3" s="1"/>
  <c r="J268" i="3" l="1"/>
  <c r="G268" i="3"/>
  <c r="AM268" i="3"/>
  <c r="AL268" i="3"/>
  <c r="AH268" i="3" l="1"/>
  <c r="AI268" i="3"/>
  <c r="AJ268" i="3"/>
  <c r="AK268" i="3" l="1"/>
  <c r="AF268" i="3"/>
  <c r="AG268" i="3"/>
  <c r="J267" i="3" l="1"/>
  <c r="G267" i="3"/>
  <c r="AN268" i="3"/>
  <c r="AO268" i="3" s="1"/>
  <c r="AM267" i="3"/>
  <c r="AL267" i="3"/>
  <c r="AH267" i="3" l="1"/>
  <c r="AI267" i="3"/>
  <c r="AJ267" i="3"/>
  <c r="AK267" i="3" l="1"/>
  <c r="AG267" i="3"/>
  <c r="AF267" i="3"/>
  <c r="AN267" i="3" l="1"/>
  <c r="AO267" i="3" s="1"/>
  <c r="J266" i="3" l="1"/>
  <c r="G266" i="3"/>
  <c r="AM266" i="3"/>
  <c r="AL266" i="3"/>
  <c r="AH266" i="3" l="1"/>
  <c r="AI266" i="3"/>
  <c r="AJ266" i="3"/>
  <c r="AK266" i="3" l="1"/>
  <c r="AF266" i="3"/>
  <c r="AG266" i="3"/>
  <c r="AN266" i="3" l="1"/>
  <c r="AO266" i="3" s="1"/>
  <c r="AM265" i="3" l="1"/>
  <c r="AL265" i="3"/>
  <c r="J265" i="3" l="1"/>
  <c r="G265" i="3"/>
  <c r="AH265" i="3"/>
  <c r="AI265" i="3"/>
  <c r="AJ265" i="3"/>
  <c r="AK265" i="3" l="1"/>
  <c r="AG265" i="3"/>
  <c r="AF265" i="3"/>
  <c r="AM264" i="3"/>
  <c r="AL264" i="3"/>
  <c r="J264" i="3" l="1"/>
  <c r="G264" i="3"/>
  <c r="AN265" i="3"/>
  <c r="AO265" i="3" s="1"/>
  <c r="AH264" i="3"/>
  <c r="AI264" i="3"/>
  <c r="AJ264" i="3"/>
  <c r="AK264" i="3" l="1"/>
  <c r="AG264" i="3"/>
  <c r="AF264" i="3"/>
  <c r="AN264" i="3" l="1"/>
  <c r="AO264" i="3" s="1"/>
  <c r="G263" i="3" l="1"/>
  <c r="AM263" i="3" l="1"/>
  <c r="AL263" i="3"/>
  <c r="AH263" i="3" l="1"/>
  <c r="AI263" i="3"/>
  <c r="AJ263" i="3"/>
  <c r="AK263" i="3" l="1"/>
  <c r="G262" i="3"/>
  <c r="AM262" i="3"/>
  <c r="AL262" i="3"/>
  <c r="J263" i="3" l="1"/>
  <c r="AH262" i="3"/>
  <c r="AI262" i="3"/>
  <c r="AJ262" i="3"/>
  <c r="AK262" i="3" l="1"/>
  <c r="AF263" i="3"/>
  <c r="AG263" i="3"/>
  <c r="G261" i="3"/>
  <c r="AM261" i="3"/>
  <c r="AL261" i="3"/>
  <c r="J262" i="3" l="1"/>
  <c r="AN263" i="3"/>
  <c r="AO263" i="3" s="1"/>
  <c r="E263" i="3" s="1"/>
  <c r="AH261" i="3"/>
  <c r="AI261" i="3"/>
  <c r="AJ261" i="3"/>
  <c r="AK261" i="3" l="1"/>
  <c r="E261" i="3" s="1"/>
  <c r="AG262" i="3"/>
  <c r="AF262" i="3"/>
  <c r="AF261" i="3"/>
  <c r="AG261" i="3"/>
  <c r="G260" i="3"/>
  <c r="AN262" i="3" l="1"/>
  <c r="AO262" i="3" s="1"/>
  <c r="E262" i="3" s="1"/>
  <c r="AN261" i="3"/>
  <c r="AO261" i="3" s="1"/>
  <c r="AM260" i="3"/>
  <c r="AL260" i="3"/>
  <c r="AH260" i="3" l="1"/>
  <c r="AI260" i="3"/>
  <c r="AJ260" i="3"/>
  <c r="AK260" i="3" l="1"/>
  <c r="G259" i="3"/>
  <c r="J260" i="3" l="1"/>
  <c r="AM259" i="3"/>
  <c r="AL259" i="3"/>
  <c r="AG260" i="3" l="1"/>
  <c r="AF260" i="3"/>
  <c r="AH259" i="3"/>
  <c r="AI259" i="3"/>
  <c r="AJ259" i="3"/>
  <c r="AN260" i="3" l="1"/>
  <c r="AO260" i="3" s="1"/>
  <c r="E260" i="3" s="1"/>
  <c r="AK259" i="3"/>
  <c r="J259" i="3" l="1"/>
  <c r="AF259" i="3" s="1"/>
  <c r="G258" i="3"/>
  <c r="AG259" i="3" l="1"/>
  <c r="AN259" i="3" s="1"/>
  <c r="AO259" i="3" s="1"/>
  <c r="E259" i="3" s="1"/>
  <c r="AM258" i="3"/>
  <c r="AL258" i="3"/>
  <c r="AH258" i="3" l="1"/>
  <c r="AI258" i="3"/>
  <c r="AJ258" i="3"/>
  <c r="AK258" i="3" l="1"/>
  <c r="AG258" i="3"/>
  <c r="AF258" i="3"/>
  <c r="G257" i="3"/>
  <c r="AM257" i="3"/>
  <c r="AL257" i="3"/>
  <c r="AN258" i="3" l="1"/>
  <c r="AO258" i="3" s="1"/>
  <c r="AH257" i="3"/>
  <c r="AI257" i="3"/>
  <c r="AJ257" i="3"/>
  <c r="AK257" i="3" l="1"/>
  <c r="AG257" i="3"/>
  <c r="AF257" i="3"/>
  <c r="G256" i="3"/>
  <c r="AM256" i="3"/>
  <c r="AL256" i="3"/>
  <c r="AN257" i="3" l="1"/>
  <c r="AO257" i="3" s="1"/>
  <c r="AH256" i="3"/>
  <c r="AI256" i="3"/>
  <c r="AJ256" i="3"/>
  <c r="AK256" i="3" l="1"/>
  <c r="AG256" i="3"/>
  <c r="AF256" i="3"/>
  <c r="G255" i="3"/>
  <c r="AM255" i="3"/>
  <c r="AL255" i="3"/>
  <c r="AN256" i="3" l="1"/>
  <c r="AO256" i="3" s="1"/>
  <c r="AH255" i="3"/>
  <c r="AI255" i="3"/>
  <c r="AJ255" i="3"/>
  <c r="AK255" i="3" l="1"/>
  <c r="AF255" i="3"/>
  <c r="AG255" i="3"/>
  <c r="G254" i="3"/>
  <c r="AN255" i="3" l="1"/>
  <c r="AO255" i="3" s="1"/>
  <c r="AM254" i="3"/>
  <c r="AL254" i="3"/>
  <c r="AH254" i="3" l="1"/>
  <c r="AI254" i="3"/>
  <c r="AJ254" i="3"/>
  <c r="AK254" i="3" l="1"/>
  <c r="AF254" i="3"/>
  <c r="AG254" i="3"/>
  <c r="G253" i="3"/>
  <c r="AN254" i="3" l="1"/>
  <c r="AO254" i="3" s="1"/>
  <c r="AM253" i="3"/>
  <c r="AL253" i="3"/>
  <c r="AH253" i="3" l="1"/>
  <c r="AI253" i="3"/>
  <c r="AJ253" i="3"/>
  <c r="AK253" i="3" l="1"/>
  <c r="AG253" i="3"/>
  <c r="AF253" i="3"/>
  <c r="AN253" i="3" l="1"/>
  <c r="AO253" i="3" s="1"/>
  <c r="AM252" i="3" l="1"/>
  <c r="AL252" i="3"/>
  <c r="J252" i="3" l="1"/>
  <c r="G252" i="3"/>
  <c r="AH252" i="3"/>
  <c r="AI252" i="3"/>
  <c r="AJ252" i="3"/>
  <c r="AK252" i="3" l="1"/>
  <c r="E252" i="3" s="1"/>
  <c r="AG252" i="3"/>
  <c r="AF252" i="3"/>
  <c r="AM251" i="3"/>
  <c r="AL251" i="3"/>
  <c r="J251" i="3" l="1"/>
  <c r="G251" i="3"/>
  <c r="AN252" i="3"/>
  <c r="AO252" i="3" s="1"/>
  <c r="AH251" i="3"/>
  <c r="AI251" i="3"/>
  <c r="AJ251" i="3"/>
  <c r="AK251" i="3" l="1"/>
  <c r="E251" i="3" s="1"/>
  <c r="AF251" i="3"/>
  <c r="AG251" i="3"/>
  <c r="J250" i="3" l="1"/>
  <c r="G250" i="3"/>
  <c r="AN251" i="3"/>
  <c r="AO251" i="3" s="1"/>
  <c r="AM250" i="3"/>
  <c r="AL250" i="3"/>
  <c r="AH250" i="3" l="1"/>
  <c r="AI250" i="3"/>
  <c r="AJ250" i="3"/>
  <c r="AK250" i="3" l="1"/>
  <c r="E250" i="3" s="1"/>
  <c r="AG250" i="3"/>
  <c r="AF250" i="3"/>
  <c r="AM249" i="3"/>
  <c r="AL249" i="3"/>
  <c r="J249" i="3" l="1"/>
  <c r="G249" i="3"/>
  <c r="AN250" i="3"/>
  <c r="AO250" i="3" s="1"/>
  <c r="AH249" i="3"/>
  <c r="AI249" i="3"/>
  <c r="AJ249" i="3"/>
  <c r="AK249" i="3" l="1"/>
  <c r="E249" i="3" s="1"/>
  <c r="AF249" i="3"/>
  <c r="AG249" i="3"/>
  <c r="G248" i="3"/>
  <c r="AN249" i="3" l="1"/>
  <c r="AO249" i="3" s="1"/>
  <c r="AM248" i="3"/>
  <c r="AL248" i="3"/>
  <c r="AH248" i="3" l="1"/>
  <c r="AI248" i="3"/>
  <c r="AJ248" i="3"/>
  <c r="AK248" i="3" l="1"/>
  <c r="AF248" i="3"/>
  <c r="AG248" i="3"/>
  <c r="G247" i="3"/>
  <c r="AN248" i="3" l="1"/>
  <c r="AO248" i="3" s="1"/>
  <c r="AM247" i="3"/>
  <c r="AL247" i="3"/>
  <c r="AH247" i="3" l="1"/>
  <c r="AI247" i="3"/>
  <c r="AJ247" i="3"/>
  <c r="AK247" i="3" l="1"/>
  <c r="AF247" i="3"/>
  <c r="AG247" i="3"/>
  <c r="G246" i="3"/>
  <c r="AN247" i="3" l="1"/>
  <c r="AO247" i="3" s="1"/>
  <c r="AM246" i="3"/>
  <c r="AL246" i="3"/>
  <c r="AH246" i="3" l="1"/>
  <c r="AI246" i="3"/>
  <c r="AJ246" i="3"/>
  <c r="AK246" i="3" l="1"/>
  <c r="AG246" i="3"/>
  <c r="AF246" i="3"/>
  <c r="AN246" i="3" l="1"/>
  <c r="AO246" i="3" s="1"/>
  <c r="AM245" i="3" l="1"/>
  <c r="AL245" i="3"/>
  <c r="J245" i="3" l="1"/>
  <c r="G245" i="3"/>
  <c r="AH245" i="3"/>
  <c r="AI245" i="3"/>
  <c r="AJ245" i="3"/>
  <c r="AK245" i="3" l="1"/>
  <c r="AG245" i="3"/>
  <c r="AF245" i="3"/>
  <c r="AM244" i="3"/>
  <c r="AL244" i="3"/>
  <c r="J244" i="3" l="1"/>
  <c r="G244" i="3"/>
  <c r="AN245" i="3"/>
  <c r="AO245" i="3" s="1"/>
  <c r="AH244" i="3"/>
  <c r="AI244" i="3"/>
  <c r="AJ244" i="3"/>
  <c r="AK244" i="3" l="1"/>
  <c r="AG244" i="3"/>
  <c r="AF244" i="3"/>
  <c r="AN244" i="3" l="1"/>
  <c r="AO244" i="3" s="1"/>
  <c r="J243" i="3" l="1"/>
  <c r="G243" i="3"/>
  <c r="AM243" i="3"/>
  <c r="AL243" i="3"/>
  <c r="AH243" i="3" l="1"/>
  <c r="AI243" i="3"/>
  <c r="AJ243" i="3"/>
  <c r="AK243" i="3" l="1"/>
  <c r="AG243" i="3"/>
  <c r="AF243" i="3"/>
  <c r="AN243" i="3" l="1"/>
  <c r="AO243" i="3" s="1"/>
  <c r="AM242" i="3" l="1"/>
  <c r="AL242" i="3"/>
  <c r="J242" i="3" l="1"/>
  <c r="G242" i="3"/>
  <c r="AH242" i="3"/>
  <c r="AI242" i="3"/>
  <c r="AJ242" i="3"/>
  <c r="AK242" i="3" l="1"/>
  <c r="AG242" i="3"/>
  <c r="AF242" i="3"/>
  <c r="G241" i="3"/>
  <c r="AN242" i="3" l="1"/>
  <c r="AO242" i="3" s="1"/>
  <c r="AM241" i="3"/>
  <c r="AL241" i="3"/>
  <c r="AH241" i="3" l="1"/>
  <c r="AI241" i="3"/>
  <c r="AJ241" i="3"/>
  <c r="AK241" i="3" l="1"/>
  <c r="AG241" i="3"/>
  <c r="AF241" i="3"/>
  <c r="AM240" i="3"/>
  <c r="AL240" i="3"/>
  <c r="J240" i="3" l="1"/>
  <c r="G240" i="3"/>
  <c r="AN241" i="3"/>
  <c r="AO241" i="3" s="1"/>
  <c r="AH240" i="3"/>
  <c r="AI240" i="3"/>
  <c r="AJ240" i="3"/>
  <c r="AK240" i="3" l="1"/>
  <c r="AG240" i="3"/>
  <c r="AF240" i="3"/>
  <c r="AN240" i="3" l="1"/>
  <c r="AO240" i="3" s="1"/>
  <c r="AM239" i="3" l="1"/>
  <c r="AL239" i="3"/>
  <c r="J239" i="3" l="1"/>
  <c r="G239" i="3"/>
  <c r="AH239" i="3"/>
  <c r="AI239" i="3"/>
  <c r="AJ239" i="3"/>
  <c r="AK239" i="3" l="1"/>
  <c r="AF239" i="3"/>
  <c r="AG239" i="3"/>
  <c r="AN239" i="3" l="1"/>
  <c r="AO239" i="3" s="1"/>
  <c r="G238" i="3" l="1"/>
  <c r="AM238" i="3"/>
  <c r="AL238" i="3"/>
  <c r="AH238" i="3" l="1"/>
  <c r="AI238" i="3"/>
  <c r="AJ238" i="3"/>
  <c r="AK238" i="3" l="1"/>
  <c r="J238" i="3" l="1"/>
  <c r="AF238" i="3" s="1"/>
  <c r="G237" i="3"/>
  <c r="AG238" i="3" l="1"/>
  <c r="AN238" i="3" s="1"/>
  <c r="AO238" i="3" s="1"/>
  <c r="E238" i="3" s="1"/>
  <c r="AM237" i="3"/>
  <c r="AL237" i="3"/>
  <c r="AH237" i="3" l="1"/>
  <c r="AI237" i="3"/>
  <c r="AJ237" i="3"/>
  <c r="AK237" i="3" l="1"/>
  <c r="J237" i="3" l="1"/>
  <c r="AG237" i="3" s="1"/>
  <c r="E237" i="3"/>
  <c r="G236" i="3"/>
  <c r="AF237" i="3" l="1"/>
  <c r="AN237" i="3" s="1"/>
  <c r="AO237" i="3" s="1"/>
  <c r="AM236" i="3"/>
  <c r="AL236" i="3"/>
  <c r="AH236" i="3" l="1"/>
  <c r="AI236" i="3"/>
  <c r="AJ236" i="3"/>
  <c r="AK236" i="3" l="1"/>
  <c r="J236" i="3" l="1"/>
  <c r="AG236" i="3" s="1"/>
  <c r="E236" i="3"/>
  <c r="G235" i="3"/>
  <c r="AM235" i="3"/>
  <c r="AL235" i="3"/>
  <c r="AF236" i="3" l="1"/>
  <c r="AN236" i="3" s="1"/>
  <c r="AO236" i="3" s="1"/>
  <c r="AH235" i="3"/>
  <c r="AI235" i="3"/>
  <c r="AJ235" i="3"/>
  <c r="AK235" i="3" l="1"/>
  <c r="G234" i="3"/>
  <c r="AM234" i="3"/>
  <c r="AL234" i="3"/>
  <c r="J235" i="3" l="1"/>
  <c r="E235" i="3"/>
  <c r="AH234" i="3"/>
  <c r="AI234" i="3"/>
  <c r="AJ234" i="3"/>
  <c r="AK234" i="3" l="1"/>
  <c r="AF235" i="3"/>
  <c r="AG235" i="3"/>
  <c r="J234" i="3" l="1"/>
  <c r="E234" i="3"/>
  <c r="AN235" i="3"/>
  <c r="AO235" i="3" s="1"/>
  <c r="AF234" i="3" l="1"/>
  <c r="AG234" i="3"/>
  <c r="AN234" i="3" l="1"/>
  <c r="AO234" i="3" s="1"/>
  <c r="G233" i="3" l="1"/>
  <c r="AM233" i="3"/>
  <c r="AL233" i="3"/>
  <c r="AH233" i="3" l="1"/>
  <c r="AI233" i="3"/>
  <c r="AJ233" i="3"/>
  <c r="AK233" i="3" l="1"/>
  <c r="G232" i="3"/>
  <c r="J233" i="3" l="1"/>
  <c r="AM232" i="3"/>
  <c r="AL232" i="3"/>
  <c r="AG233" i="3" l="1"/>
  <c r="AF233" i="3"/>
  <c r="AH232" i="3"/>
  <c r="AI232" i="3"/>
  <c r="AJ232" i="3"/>
  <c r="AN233" i="3" l="1"/>
  <c r="AO233" i="3" s="1"/>
  <c r="E233" i="3" s="1"/>
  <c r="AK232" i="3"/>
  <c r="J232" i="3" l="1"/>
  <c r="AG232" i="3" s="1"/>
  <c r="AF232" i="3" l="1"/>
  <c r="AN232" i="3" s="1"/>
  <c r="AO232" i="3" s="1"/>
  <c r="E232" i="3" s="1"/>
  <c r="G231" i="3"/>
  <c r="AM231" i="3"/>
  <c r="AL231" i="3"/>
  <c r="AH231" i="3" l="1"/>
  <c r="AI231" i="3"/>
  <c r="AJ231" i="3"/>
  <c r="AK231" i="3" l="1"/>
  <c r="G230" i="3"/>
  <c r="AM230" i="3"/>
  <c r="AL230" i="3"/>
  <c r="J231" i="3" l="1"/>
  <c r="AH230" i="3"/>
  <c r="AI230" i="3"/>
  <c r="AJ230" i="3"/>
  <c r="AK230" i="3" l="1"/>
  <c r="AG231" i="3"/>
  <c r="AF231" i="3"/>
  <c r="AM229" i="3"/>
  <c r="AL229" i="3"/>
  <c r="J230" i="3" l="1"/>
  <c r="J229" i="3"/>
  <c r="G229" i="3"/>
  <c r="AN231" i="3"/>
  <c r="AO231" i="3" s="1"/>
  <c r="E231" i="3" s="1"/>
  <c r="AH229" i="3"/>
  <c r="AI229" i="3"/>
  <c r="AJ229" i="3"/>
  <c r="AK229" i="3" l="1"/>
  <c r="E229" i="3" s="1"/>
  <c r="AG230" i="3"/>
  <c r="AF230" i="3"/>
  <c r="AG229" i="3"/>
  <c r="AF229" i="3"/>
  <c r="AN230" i="3" l="1"/>
  <c r="AO230" i="3" s="1"/>
  <c r="E230" i="3" s="1"/>
  <c r="AN229" i="3"/>
  <c r="AO229" i="3" s="1"/>
  <c r="AM228" i="3" l="1"/>
  <c r="AL228" i="3"/>
  <c r="J228" i="3" l="1"/>
  <c r="G228" i="3"/>
  <c r="AH228" i="3"/>
  <c r="AI228" i="3"/>
  <c r="AJ228" i="3"/>
  <c r="AK228" i="3" l="1"/>
  <c r="AG228" i="3"/>
  <c r="AF228" i="3"/>
  <c r="AN228" i="3" l="1"/>
  <c r="AO228" i="3" s="1"/>
  <c r="J227" i="3" l="1"/>
  <c r="G227" i="3"/>
  <c r="AM227" i="3"/>
  <c r="AL227" i="3"/>
  <c r="AH227" i="3" l="1"/>
  <c r="AI227" i="3"/>
  <c r="AJ227" i="3"/>
  <c r="AK227" i="3" l="1"/>
  <c r="AF227" i="3"/>
  <c r="AG227" i="3"/>
  <c r="E227" i="3" l="1"/>
  <c r="AN227" i="3"/>
  <c r="AO227" i="3" s="1"/>
  <c r="J226" i="3" l="1"/>
  <c r="G226" i="3"/>
  <c r="AM226" i="3"/>
  <c r="AL226" i="3"/>
  <c r="AH226" i="3" l="1"/>
  <c r="AI226" i="3"/>
  <c r="AJ226" i="3"/>
  <c r="AK226" i="3" l="1"/>
  <c r="AF226" i="3"/>
  <c r="AG226" i="3"/>
  <c r="E226" i="3" l="1"/>
  <c r="AN226" i="3"/>
  <c r="AO226" i="3" s="1"/>
  <c r="G225" i="3" l="1"/>
  <c r="AM225" i="3"/>
  <c r="AL225" i="3"/>
  <c r="AH225" i="3" l="1"/>
  <c r="AI225" i="3"/>
  <c r="AJ225" i="3"/>
  <c r="AK225" i="3" l="1"/>
  <c r="J225" i="3" l="1"/>
  <c r="AG225" i="3" s="1"/>
  <c r="AF225" i="3" l="1"/>
  <c r="AN225" i="3" s="1"/>
  <c r="AO225" i="3" s="1"/>
  <c r="E225" i="3" s="1"/>
  <c r="G224" i="3" l="1"/>
  <c r="AM224" i="3" l="1"/>
  <c r="AL224" i="3"/>
  <c r="AH224" i="3" l="1"/>
  <c r="AI224" i="3"/>
  <c r="AJ224" i="3"/>
  <c r="AK224" i="3" l="1"/>
  <c r="J224" i="3" l="1"/>
  <c r="AF224" i="3" s="1"/>
  <c r="G223" i="3"/>
  <c r="AM223" i="3"/>
  <c r="AL223" i="3"/>
  <c r="AG224" i="3" l="1"/>
  <c r="AN224" i="3" s="1"/>
  <c r="AO224" i="3" s="1"/>
  <c r="E224" i="3" s="1"/>
  <c r="AH223" i="3"/>
  <c r="AI223" i="3"/>
  <c r="AJ223" i="3"/>
  <c r="AK223" i="3" l="1"/>
  <c r="J223" i="3" l="1"/>
  <c r="AF223" i="3" s="1"/>
  <c r="AG223" i="3" l="1"/>
  <c r="AN223" i="3" s="1"/>
  <c r="AO223" i="3" s="1"/>
  <c r="E223" i="3" s="1"/>
  <c r="G222" i="3"/>
  <c r="AM222" i="3" l="1"/>
  <c r="AL222" i="3"/>
  <c r="AH222" i="3" l="1"/>
  <c r="AI222" i="3"/>
  <c r="AJ222" i="3"/>
  <c r="AK222" i="3" l="1"/>
  <c r="G221" i="3"/>
  <c r="AM221" i="3"/>
  <c r="AL221" i="3"/>
  <c r="J222" i="3" l="1"/>
  <c r="AG222" i="3" s="1"/>
  <c r="AH221" i="3"/>
  <c r="AI221" i="3"/>
  <c r="AJ221" i="3"/>
  <c r="AF222" i="3" l="1"/>
  <c r="AN222" i="3" s="1"/>
  <c r="AO222" i="3" s="1"/>
  <c r="E222" i="3" s="1"/>
  <c r="AK221" i="3"/>
  <c r="J221" i="3" s="1"/>
  <c r="G220" i="3"/>
  <c r="AM220" i="3"/>
  <c r="AL220" i="3"/>
  <c r="AG221" i="3" l="1"/>
  <c r="AH220" i="3"/>
  <c r="AI220" i="3"/>
  <c r="AJ220" i="3"/>
  <c r="AF221" i="3" l="1"/>
  <c r="AN221" i="3" s="1"/>
  <c r="AO221" i="3" s="1"/>
  <c r="E221" i="3" s="1"/>
  <c r="AK220" i="3"/>
  <c r="G219" i="3"/>
  <c r="J220" i="3" l="1"/>
  <c r="AM219" i="3"/>
  <c r="AL219" i="3"/>
  <c r="AG220" i="3" l="1"/>
  <c r="AF220" i="3"/>
  <c r="AH219" i="3"/>
  <c r="AI219" i="3"/>
  <c r="AJ219" i="3"/>
  <c r="AN220" i="3" l="1"/>
  <c r="AO220" i="3" s="1"/>
  <c r="E220" i="3" s="1"/>
  <c r="AK219" i="3"/>
  <c r="G218" i="3"/>
  <c r="AM218" i="3"/>
  <c r="AL218" i="3"/>
  <c r="J219" i="3" l="1"/>
  <c r="AH218" i="3"/>
  <c r="AI218" i="3"/>
  <c r="AJ218" i="3"/>
  <c r="AK218" i="3" l="1"/>
  <c r="AF219" i="3"/>
  <c r="AG219" i="3"/>
  <c r="G217" i="3"/>
  <c r="AM217" i="3"/>
  <c r="AL217" i="3"/>
  <c r="J218" i="3" l="1"/>
  <c r="AN219" i="3"/>
  <c r="AO219" i="3" s="1"/>
  <c r="E219" i="3" s="1"/>
  <c r="AH217" i="3"/>
  <c r="AI217" i="3"/>
  <c r="AJ217" i="3"/>
  <c r="AK217" i="3" l="1"/>
  <c r="AG218" i="3"/>
  <c r="AF218" i="3"/>
  <c r="G216" i="3"/>
  <c r="J217" i="3" l="1"/>
  <c r="AN218" i="3"/>
  <c r="AO218" i="3" s="1"/>
  <c r="E218" i="3" s="1"/>
  <c r="AM216" i="3"/>
  <c r="AL216" i="3"/>
  <c r="AF217" i="3" l="1"/>
  <c r="AG217" i="3"/>
  <c r="AH216" i="3"/>
  <c r="AI216" i="3"/>
  <c r="AJ216" i="3"/>
  <c r="AK216" i="3" l="1"/>
  <c r="AN217" i="3"/>
  <c r="AO217" i="3" s="1"/>
  <c r="E217" i="3" s="1"/>
  <c r="G215" i="3"/>
  <c r="AM215" i="3"/>
  <c r="AL215" i="3"/>
  <c r="J216" i="3" l="1"/>
  <c r="AH215" i="3"/>
  <c r="AI215" i="3"/>
  <c r="AJ215" i="3"/>
  <c r="AK215" i="3" l="1"/>
  <c r="AG216" i="3"/>
  <c r="AF216" i="3"/>
  <c r="AM214" i="3"/>
  <c r="AL214" i="3"/>
  <c r="J215" i="3" l="1"/>
  <c r="J214" i="3"/>
  <c r="G214" i="3"/>
  <c r="AN216" i="3"/>
  <c r="AO216" i="3" s="1"/>
  <c r="E216" i="3" s="1"/>
  <c r="AH214" i="3"/>
  <c r="AI214" i="3"/>
  <c r="AJ214" i="3"/>
  <c r="AK214" i="3" l="1"/>
  <c r="AG215" i="3"/>
  <c r="AF215" i="3"/>
  <c r="AG214" i="3"/>
  <c r="AF214" i="3"/>
  <c r="AM213" i="3"/>
  <c r="AL213" i="3"/>
  <c r="J213" i="3" l="1"/>
  <c r="G213" i="3"/>
  <c r="AN214" i="3"/>
  <c r="AO214" i="3" s="1"/>
  <c r="E214" i="3" s="1"/>
  <c r="AN215" i="3"/>
  <c r="AO215" i="3" s="1"/>
  <c r="E215" i="3" s="1"/>
  <c r="AH213" i="3"/>
  <c r="AI213" i="3"/>
  <c r="AJ213" i="3"/>
  <c r="AK213" i="3" l="1"/>
  <c r="AG213" i="3"/>
  <c r="AF213" i="3"/>
  <c r="E213" i="3" l="1"/>
  <c r="AN213" i="3"/>
  <c r="AO213" i="3" s="1"/>
  <c r="G212" i="3" l="1"/>
  <c r="AM212" i="3" l="1"/>
  <c r="AL212" i="3"/>
  <c r="AH212" i="3" l="1"/>
  <c r="AI212" i="3"/>
  <c r="AJ212" i="3"/>
  <c r="AK212" i="3" l="1"/>
  <c r="G211" i="3"/>
  <c r="AM211" i="3"/>
  <c r="AL211" i="3"/>
  <c r="J212" i="3" l="1"/>
  <c r="AH211" i="3"/>
  <c r="AI211" i="3"/>
  <c r="AJ211" i="3"/>
  <c r="AK211" i="3" l="1"/>
  <c r="AG212" i="3"/>
  <c r="AF212" i="3"/>
  <c r="G210" i="3"/>
  <c r="AM210" i="3"/>
  <c r="AL210" i="3"/>
  <c r="J211" i="3" l="1"/>
  <c r="AN212" i="3"/>
  <c r="AO212" i="3" s="1"/>
  <c r="E212" i="3" s="1"/>
  <c r="AH210" i="3"/>
  <c r="AI210" i="3"/>
  <c r="AJ210" i="3"/>
  <c r="AK210" i="3" l="1"/>
  <c r="AG211" i="3"/>
  <c r="AF211" i="3"/>
  <c r="J210" i="3" l="1"/>
  <c r="AN211" i="3"/>
  <c r="AO211" i="3" s="1"/>
  <c r="E211" i="3" s="1"/>
  <c r="AG210" i="3" l="1"/>
  <c r="AF210" i="3"/>
  <c r="G209" i="3"/>
  <c r="AM209" i="3"/>
  <c r="AL209" i="3"/>
  <c r="AN210" i="3" l="1"/>
  <c r="AO210" i="3" s="1"/>
  <c r="E210" i="3" s="1"/>
  <c r="AH209" i="3"/>
  <c r="AI209" i="3"/>
  <c r="AJ209" i="3"/>
  <c r="AK209" i="3" l="1"/>
  <c r="G208" i="3"/>
  <c r="J209" i="3" l="1"/>
  <c r="AM208" i="3"/>
  <c r="AL208" i="3"/>
  <c r="AF209" i="3" l="1"/>
  <c r="AG209" i="3"/>
  <c r="AH208" i="3"/>
  <c r="AI208" i="3"/>
  <c r="AJ208" i="3"/>
  <c r="AK208" i="3" l="1"/>
  <c r="AN209" i="3"/>
  <c r="AO209" i="3" s="1"/>
  <c r="E209" i="3" s="1"/>
  <c r="G207" i="3"/>
  <c r="AM207" i="3"/>
  <c r="AL207" i="3"/>
  <c r="J208" i="3" l="1"/>
  <c r="AH207" i="3"/>
  <c r="AI207" i="3"/>
  <c r="AJ207" i="3"/>
  <c r="AK207" i="3" l="1"/>
  <c r="AG208" i="3"/>
  <c r="AF208" i="3"/>
  <c r="G206" i="3"/>
  <c r="AM206" i="3"/>
  <c r="AL206" i="3"/>
  <c r="J207" i="3" l="1"/>
  <c r="AN208" i="3"/>
  <c r="AO208" i="3" s="1"/>
  <c r="E208" i="3" s="1"/>
  <c r="AH206" i="3"/>
  <c r="AI206" i="3"/>
  <c r="AJ206" i="3"/>
  <c r="AK206" i="3" l="1"/>
  <c r="AG207" i="3"/>
  <c r="AF207" i="3"/>
  <c r="G205" i="3"/>
  <c r="J206" i="3" l="1"/>
  <c r="AN207" i="3"/>
  <c r="AO207" i="3" s="1"/>
  <c r="E207" i="3" s="1"/>
  <c r="AM205" i="3"/>
  <c r="AL205" i="3"/>
  <c r="AF206" i="3" l="1"/>
  <c r="AG206" i="3"/>
  <c r="AH205" i="3"/>
  <c r="AI205" i="3"/>
  <c r="AJ205" i="3"/>
  <c r="AK205" i="3" l="1"/>
  <c r="AN206" i="3"/>
  <c r="AO206" i="3" s="1"/>
  <c r="E206" i="3" s="1"/>
  <c r="G204" i="3"/>
  <c r="AM204" i="3"/>
  <c r="AL204" i="3"/>
  <c r="J205" i="3" l="1"/>
  <c r="AH204" i="3"/>
  <c r="AI204" i="3"/>
  <c r="AJ204" i="3"/>
  <c r="AK204" i="3" l="1"/>
  <c r="AG205" i="3"/>
  <c r="AF205" i="3"/>
  <c r="J204" i="3" l="1"/>
  <c r="AN205" i="3"/>
  <c r="AO205" i="3" s="1"/>
  <c r="E205" i="3" s="1"/>
  <c r="AG204" i="3" l="1"/>
  <c r="AF204" i="3"/>
  <c r="AN204" i="3" l="1"/>
  <c r="AO204" i="3" s="1"/>
  <c r="E204" i="3" s="1"/>
  <c r="G203" i="3" l="1"/>
  <c r="AM203" i="3" l="1"/>
  <c r="AL203" i="3"/>
  <c r="AH203" i="3" l="1"/>
  <c r="AI203" i="3"/>
  <c r="AJ203" i="3"/>
  <c r="AK203" i="3" l="1"/>
  <c r="G202" i="3"/>
  <c r="AM202" i="3"/>
  <c r="AL202" i="3"/>
  <c r="J203" i="3" l="1"/>
  <c r="AG203" i="3" s="1"/>
  <c r="AH202" i="3"/>
  <c r="AI202" i="3"/>
  <c r="AJ202" i="3"/>
  <c r="AF203" i="3" l="1"/>
  <c r="AN203" i="3" s="1"/>
  <c r="AO203" i="3" s="1"/>
  <c r="E203" i="3" s="1"/>
  <c r="AK202" i="3"/>
  <c r="J202" i="3" s="1"/>
  <c r="G201" i="3"/>
  <c r="AM201" i="3"/>
  <c r="AL201" i="3"/>
  <c r="AG202" i="3" l="1"/>
  <c r="AH201" i="3"/>
  <c r="AI201" i="3"/>
  <c r="AJ201" i="3"/>
  <c r="AF202" i="3" l="1"/>
  <c r="AN202" i="3" s="1"/>
  <c r="AO202" i="3" s="1"/>
  <c r="E202" i="3" s="1"/>
  <c r="AK201" i="3"/>
  <c r="J201" i="3" s="1"/>
  <c r="G200" i="3"/>
  <c r="AM200" i="3"/>
  <c r="AL200" i="3"/>
  <c r="AG201" i="3" l="1"/>
  <c r="AH200" i="3"/>
  <c r="AI200" i="3"/>
  <c r="AJ200" i="3"/>
  <c r="AF201" i="3" l="1"/>
  <c r="AN201" i="3" s="1"/>
  <c r="AO201" i="3" s="1"/>
  <c r="E201" i="3" s="1"/>
  <c r="AK200" i="3"/>
  <c r="G199" i="3"/>
  <c r="J200" i="3" l="1"/>
  <c r="AM199" i="3"/>
  <c r="AL199" i="3"/>
  <c r="AG200" i="3" l="1"/>
  <c r="AF200" i="3"/>
  <c r="AH199" i="3"/>
  <c r="AI199" i="3"/>
  <c r="AJ199" i="3"/>
  <c r="AN200" i="3" l="1"/>
  <c r="AO200" i="3" s="1"/>
  <c r="E200" i="3" s="1"/>
  <c r="AK199" i="3"/>
  <c r="J199" i="3" s="1"/>
  <c r="G198" i="3"/>
  <c r="AM198" i="3"/>
  <c r="AL198" i="3"/>
  <c r="AG199" i="3" l="1"/>
  <c r="AH198" i="3"/>
  <c r="AI198" i="3"/>
  <c r="AJ198" i="3"/>
  <c r="AF199" i="3" l="1"/>
  <c r="AN199" i="3" s="1"/>
  <c r="AO199" i="3" s="1"/>
  <c r="E199" i="3" s="1"/>
  <c r="AK198" i="3"/>
  <c r="J198" i="3" l="1"/>
  <c r="AF198" i="3" s="1"/>
  <c r="AG198" i="3" l="1"/>
  <c r="AN198" i="3" s="1"/>
  <c r="AO198" i="3" s="1"/>
  <c r="E198" i="3" s="1"/>
  <c r="G197" i="3" l="1"/>
  <c r="AM197" i="3"/>
  <c r="AL197" i="3"/>
  <c r="AH197" i="3" l="1"/>
  <c r="AI197" i="3"/>
  <c r="AJ197" i="3"/>
  <c r="AK197" i="3" l="1"/>
  <c r="J197" i="3" s="1"/>
  <c r="AG197" i="3" l="1"/>
  <c r="AF197" i="3" l="1"/>
  <c r="AN197" i="3" s="1"/>
  <c r="AO197" i="3" s="1"/>
  <c r="E197" i="3" s="1"/>
  <c r="G196" i="3"/>
  <c r="AM196" i="3"/>
  <c r="AL196" i="3"/>
  <c r="AH196" i="3" l="1"/>
  <c r="AI196" i="3"/>
  <c r="AJ196" i="3"/>
  <c r="AK196" i="3" l="1"/>
  <c r="J196" i="3" l="1"/>
  <c r="AG196" i="3" s="1"/>
  <c r="AF196" i="3" l="1"/>
  <c r="AN196" i="3" s="1"/>
  <c r="AO196" i="3" s="1"/>
  <c r="E196" i="3" s="1"/>
  <c r="G195" i="3" l="1"/>
  <c r="AM195" i="3" l="1"/>
  <c r="AL195" i="3"/>
  <c r="AH195" i="3" l="1"/>
  <c r="AI195" i="3"/>
  <c r="AJ195" i="3"/>
  <c r="AK195" i="3" l="1"/>
  <c r="G194" i="3"/>
  <c r="AM194" i="3"/>
  <c r="AL194" i="3"/>
  <c r="J195" i="3" l="1"/>
  <c r="AH194" i="3"/>
  <c r="AI194" i="3"/>
  <c r="AJ194" i="3"/>
  <c r="AK194" i="3" l="1"/>
  <c r="AG195" i="3"/>
  <c r="AF195" i="3"/>
  <c r="J194" i="3" l="1"/>
  <c r="AN195" i="3"/>
  <c r="AO195" i="3" s="1"/>
  <c r="E195" i="3" s="1"/>
  <c r="AF194" i="3" l="1"/>
  <c r="AG194" i="3"/>
  <c r="AN194" i="3" l="1"/>
  <c r="AO194" i="3" s="1"/>
  <c r="E194" i="3" s="1"/>
  <c r="G193" i="3" l="1"/>
  <c r="AM193" i="3" l="1"/>
  <c r="AL193" i="3"/>
  <c r="AH193" i="3" l="1"/>
  <c r="AI193" i="3"/>
  <c r="AJ193" i="3"/>
  <c r="AK193" i="3" l="1"/>
  <c r="J193" i="3" s="1"/>
  <c r="AG193" i="3" l="1"/>
  <c r="AF193" i="3" l="1"/>
  <c r="AN193" i="3" s="1"/>
  <c r="AO193" i="3" s="1"/>
  <c r="E193" i="3" s="1"/>
  <c r="G192" i="3" l="1"/>
  <c r="AM192" i="3"/>
  <c r="AL192" i="3"/>
  <c r="AH192" i="3" l="1"/>
  <c r="AI192" i="3"/>
  <c r="AJ192" i="3"/>
  <c r="AK192" i="3" l="1"/>
  <c r="J192" i="3" l="1"/>
  <c r="AG192" i="3" s="1"/>
  <c r="AF192" i="3" l="1"/>
  <c r="AN192" i="3" s="1"/>
  <c r="AO192" i="3" s="1"/>
  <c r="E192" i="3" s="1"/>
  <c r="G191" i="3"/>
  <c r="AM191" i="3" l="1"/>
  <c r="AL191" i="3"/>
  <c r="AH191" i="3" l="1"/>
  <c r="AI191" i="3"/>
  <c r="AJ191" i="3"/>
  <c r="AK191" i="3" l="1"/>
  <c r="J191" i="3" l="1"/>
  <c r="AG191" i="3" s="1"/>
  <c r="AF191" i="3" l="1"/>
  <c r="AN191" i="3" s="1"/>
  <c r="AO191" i="3" s="1"/>
  <c r="E191" i="3" s="1"/>
  <c r="G190" i="3" l="1"/>
  <c r="AM190" i="3" l="1"/>
  <c r="AL190" i="3"/>
  <c r="AH190" i="3" l="1"/>
  <c r="AI190" i="3"/>
  <c r="AJ190" i="3"/>
  <c r="AK190" i="3" l="1"/>
  <c r="G189" i="3"/>
  <c r="J190" i="3" l="1"/>
  <c r="AM189" i="3"/>
  <c r="AL189" i="3"/>
  <c r="AF190" i="3" l="1"/>
  <c r="AG190" i="3"/>
  <c r="AH189" i="3"/>
  <c r="AI189" i="3"/>
  <c r="AJ189" i="3"/>
  <c r="AK189" i="3" l="1"/>
  <c r="AN190" i="3"/>
  <c r="AO190" i="3" s="1"/>
  <c r="E190" i="3" s="1"/>
  <c r="J189" i="3" l="1"/>
  <c r="AG189" i="3" s="1"/>
  <c r="AF189" i="3" l="1"/>
  <c r="AN189" i="3" s="1"/>
  <c r="AO189" i="3" s="1"/>
  <c r="E189" i="3" s="1"/>
  <c r="G188" i="3" l="1"/>
  <c r="AM188" i="3" l="1"/>
  <c r="AL188" i="3"/>
  <c r="AH188" i="3" l="1"/>
  <c r="AI188" i="3"/>
  <c r="AJ188" i="3"/>
  <c r="AK188" i="3" l="1"/>
  <c r="J188" i="3" l="1"/>
  <c r="AG188" i="3" s="1"/>
  <c r="AF188" i="3" l="1"/>
  <c r="AN188" i="3" s="1"/>
  <c r="AO188" i="3" s="1"/>
  <c r="E188" i="3" s="1"/>
  <c r="G187" i="3"/>
  <c r="AM187" i="3" l="1"/>
  <c r="AL187" i="3"/>
  <c r="AH187" i="3" l="1"/>
  <c r="AI187" i="3"/>
  <c r="AJ187" i="3"/>
  <c r="AK187" i="3" l="1"/>
  <c r="G186" i="3"/>
  <c r="AM186" i="3"/>
  <c r="AL186" i="3"/>
  <c r="J187" i="3" l="1"/>
  <c r="AH186" i="3"/>
  <c r="AI186" i="3"/>
  <c r="AJ186" i="3"/>
  <c r="AK186" i="3" l="1"/>
  <c r="AF187" i="3"/>
  <c r="AG187" i="3"/>
  <c r="J186" i="3" l="1"/>
  <c r="AN187" i="3"/>
  <c r="AO187" i="3" s="1"/>
  <c r="E187" i="3" s="1"/>
  <c r="AG186" i="3" l="1"/>
  <c r="AF186" i="3"/>
  <c r="AN186" i="3" l="1"/>
  <c r="AO186" i="3" s="1"/>
  <c r="E186" i="3" s="1"/>
  <c r="G185" i="3" l="1"/>
  <c r="AM185" i="3"/>
  <c r="AL185" i="3"/>
  <c r="AH185" i="3" l="1"/>
  <c r="AI185" i="3"/>
  <c r="AJ185" i="3"/>
  <c r="AK185" i="3" l="1"/>
  <c r="AF185" i="3"/>
  <c r="AG185" i="3"/>
  <c r="E185" i="3" l="1"/>
  <c r="AN185" i="3"/>
  <c r="AO185" i="3" s="1"/>
  <c r="G184" i="3" l="1"/>
  <c r="AM184" i="3"/>
  <c r="AL184" i="3"/>
  <c r="AH184" i="3" l="1"/>
  <c r="AI184" i="3"/>
  <c r="AJ184" i="3"/>
  <c r="AK184" i="3" l="1"/>
  <c r="AF184" i="3" l="1"/>
  <c r="AG184" i="3"/>
  <c r="AN184" i="3" l="1"/>
  <c r="AO184" i="3" s="1"/>
  <c r="E184" i="3" s="1"/>
  <c r="G183" i="3" l="1"/>
  <c r="AM183" i="3" l="1"/>
  <c r="AL183" i="3"/>
  <c r="AH183" i="3" l="1"/>
  <c r="AI183" i="3"/>
  <c r="AJ183" i="3"/>
  <c r="AK183" i="3" l="1"/>
  <c r="J183" i="3" l="1"/>
  <c r="AF183" i="3" s="1"/>
  <c r="AG183" i="3" l="1"/>
  <c r="AN183" i="3" s="1"/>
  <c r="AO183" i="3" s="1"/>
  <c r="E183" i="3" s="1"/>
  <c r="G182" i="3" l="1"/>
  <c r="AM182" i="3" l="1"/>
  <c r="AL182" i="3"/>
  <c r="AH182" i="3" l="1"/>
  <c r="AI182" i="3"/>
  <c r="AJ182" i="3"/>
  <c r="AK182" i="3" l="1"/>
  <c r="J182" i="3" l="1"/>
  <c r="AF182" i="3" s="1"/>
  <c r="AG182" i="3" l="1"/>
  <c r="AN182" i="3" l="1"/>
  <c r="AO182" i="3" s="1"/>
  <c r="E182" i="3" s="1"/>
  <c r="G181" i="3" l="1"/>
  <c r="AM181" i="3"/>
  <c r="AL181" i="3"/>
  <c r="AH181" i="3" l="1"/>
  <c r="AI181" i="3"/>
  <c r="AJ181" i="3"/>
  <c r="AK181" i="3" l="1"/>
  <c r="AF181" i="3"/>
  <c r="AG181" i="3"/>
  <c r="E181" i="3" l="1"/>
  <c r="AN181" i="3"/>
  <c r="AO181" i="3" s="1"/>
  <c r="G180" i="3" l="1"/>
  <c r="AM180" i="3" l="1"/>
  <c r="AL180" i="3"/>
  <c r="AH180" i="3" l="1"/>
  <c r="AI180" i="3"/>
  <c r="AJ180" i="3"/>
  <c r="AK180" i="3" l="1"/>
  <c r="J180" i="3" s="1"/>
  <c r="AF180" i="3" l="1"/>
  <c r="AG180" i="3" l="1"/>
  <c r="AN180" i="3" s="1"/>
  <c r="AO180" i="3" s="1"/>
  <c r="E180" i="3" s="1"/>
  <c r="G179" i="3" l="1"/>
  <c r="AM179" i="3" l="1"/>
  <c r="AL179" i="3"/>
  <c r="AH179" i="3" l="1"/>
  <c r="AI179" i="3"/>
  <c r="AJ179" i="3"/>
  <c r="AK179" i="3" l="1"/>
  <c r="J179" i="3" l="1"/>
  <c r="AF179" i="3" s="1"/>
  <c r="AG179" i="3" l="1"/>
  <c r="AN179" i="3" s="1"/>
  <c r="AO179" i="3" s="1"/>
  <c r="E179" i="3" s="1"/>
  <c r="G178" i="3" l="1"/>
  <c r="AM178" i="3" l="1"/>
  <c r="AL178" i="3"/>
  <c r="AH178" i="3" l="1"/>
  <c r="AI178" i="3"/>
  <c r="AJ178" i="3"/>
  <c r="AK178" i="3" l="1"/>
  <c r="J178" i="3" l="1"/>
  <c r="AG178" i="3" s="1"/>
  <c r="G177" i="3"/>
  <c r="AM177" i="3"/>
  <c r="AL177" i="3"/>
  <c r="AF178" i="3" l="1"/>
  <c r="AN178" i="3" s="1"/>
  <c r="AO178" i="3" s="1"/>
  <c r="E178" i="3" s="1"/>
  <c r="AH177" i="3"/>
  <c r="AI177" i="3"/>
  <c r="AJ177" i="3"/>
  <c r="AK177" i="3" l="1"/>
  <c r="G176" i="3"/>
  <c r="AM176" i="3"/>
  <c r="AL176" i="3"/>
  <c r="J177" i="3" l="1"/>
  <c r="AH176" i="3"/>
  <c r="AI176" i="3"/>
  <c r="AJ176" i="3"/>
  <c r="AK176" i="3" l="1"/>
  <c r="AG177" i="3"/>
  <c r="AF177" i="3"/>
  <c r="J176" i="3" l="1"/>
  <c r="AN177" i="3"/>
  <c r="AO177" i="3" s="1"/>
  <c r="E177" i="3" s="1"/>
  <c r="AF176" i="3" l="1"/>
  <c r="AG176" i="3"/>
  <c r="AN176" i="3" l="1"/>
  <c r="AO176" i="3" s="1"/>
  <c r="E176" i="3" s="1"/>
  <c r="G175" i="3"/>
  <c r="AM175" i="3"/>
  <c r="AL175" i="3"/>
  <c r="AH175" i="3" l="1"/>
  <c r="AI175" i="3"/>
  <c r="AJ175" i="3"/>
  <c r="AK175" i="3" l="1"/>
  <c r="G174" i="3"/>
  <c r="AM174" i="3"/>
  <c r="AL174" i="3"/>
  <c r="J175" i="3" l="1"/>
  <c r="AH174" i="3"/>
  <c r="AI174" i="3"/>
  <c r="AJ174" i="3"/>
  <c r="AK174" i="3" l="1"/>
  <c r="AG175" i="3"/>
  <c r="AF175" i="3"/>
  <c r="J174" i="3" l="1"/>
  <c r="AN175" i="3"/>
  <c r="AO175" i="3" s="1"/>
  <c r="E175" i="3" s="1"/>
  <c r="AF174" i="3" l="1"/>
  <c r="AG174" i="3"/>
  <c r="AN174" i="3" l="1"/>
  <c r="AO174" i="3" s="1"/>
  <c r="E174" i="3" s="1"/>
  <c r="G173" i="3" l="1"/>
  <c r="AM173" i="3"/>
  <c r="AL173" i="3"/>
  <c r="AH173" i="3" l="1"/>
  <c r="AI173" i="3"/>
  <c r="AJ173" i="3"/>
  <c r="AK173" i="3" l="1"/>
  <c r="J173" i="3" l="1"/>
  <c r="AF173" i="3" s="1"/>
  <c r="AG173" i="3" l="1"/>
  <c r="AN173" i="3" s="1"/>
  <c r="AO173" i="3" s="1"/>
  <c r="E173" i="3" s="1"/>
  <c r="G172" i="3"/>
  <c r="AM172" i="3" l="1"/>
  <c r="AL172" i="3"/>
  <c r="AH172" i="3" l="1"/>
  <c r="AI172" i="3"/>
  <c r="AJ172" i="3"/>
  <c r="AK172" i="3" l="1"/>
  <c r="J172" i="3" s="1"/>
  <c r="G171" i="3"/>
  <c r="AM171" i="3"/>
  <c r="AL171" i="3"/>
  <c r="AG172" i="3" l="1"/>
  <c r="AH171" i="3"/>
  <c r="AI171" i="3"/>
  <c r="AJ171" i="3"/>
  <c r="AF172" i="3" l="1"/>
  <c r="AN172" i="3" s="1"/>
  <c r="AO172" i="3" s="1"/>
  <c r="E172" i="3" s="1"/>
  <c r="AK171" i="3"/>
  <c r="G170" i="3"/>
  <c r="J171" i="3" l="1"/>
  <c r="AF171" i="3" s="1"/>
  <c r="AM170" i="3"/>
  <c r="AL170" i="3"/>
  <c r="AG171" i="3" l="1"/>
  <c r="AH170" i="3"/>
  <c r="AI170" i="3"/>
  <c r="AJ170" i="3"/>
  <c r="AN171" i="3" l="1"/>
  <c r="AO171" i="3" s="1"/>
  <c r="E171" i="3" s="1"/>
  <c r="AK170" i="3"/>
  <c r="G169" i="3"/>
  <c r="AM169" i="3"/>
  <c r="AL169" i="3"/>
  <c r="J170" i="3" l="1"/>
  <c r="AG170" i="3" s="1"/>
  <c r="AH169" i="3"/>
  <c r="AI169" i="3"/>
  <c r="AJ169" i="3"/>
  <c r="AF170" i="3" l="1"/>
  <c r="AN170" i="3" s="1"/>
  <c r="AO170" i="3" s="1"/>
  <c r="E170" i="3" s="1"/>
  <c r="AK169" i="3"/>
  <c r="J169" i="3" l="1"/>
  <c r="AF169" i="3" s="1"/>
  <c r="G168" i="3"/>
  <c r="AM168" i="3"/>
  <c r="AL168" i="3"/>
  <c r="AG169" i="3" l="1"/>
  <c r="AN169" i="3" s="1"/>
  <c r="AO169" i="3" s="1"/>
  <c r="E169" i="3" s="1"/>
  <c r="AH168" i="3"/>
  <c r="AI168" i="3"/>
  <c r="AJ168" i="3"/>
  <c r="AK168" i="3" l="1"/>
  <c r="J168" i="3" l="1"/>
  <c r="AF168" i="3" s="1"/>
  <c r="AG168" i="3" l="1"/>
  <c r="AN168" i="3" s="1"/>
  <c r="AO168" i="3" s="1"/>
  <c r="E168" i="3" s="1"/>
  <c r="G167" i="3" l="1"/>
  <c r="AM167" i="3"/>
  <c r="AL167" i="3"/>
  <c r="AH167" i="3" l="1"/>
  <c r="AI167" i="3"/>
  <c r="AJ167" i="3"/>
  <c r="AK167" i="3" l="1"/>
  <c r="J167" i="3" l="1"/>
  <c r="AF167" i="3" s="1"/>
  <c r="AG167" i="3" l="1"/>
  <c r="AN167" i="3" s="1"/>
  <c r="AO167" i="3" s="1"/>
  <c r="E167" i="3" s="1"/>
  <c r="G166" i="3"/>
  <c r="AM166" i="3"/>
  <c r="AL166" i="3"/>
  <c r="AH166" i="3" l="1"/>
  <c r="AI166" i="3"/>
  <c r="AJ166" i="3"/>
  <c r="AK166" i="3" l="1"/>
  <c r="J166" i="3" l="1"/>
  <c r="AG166" i="3" s="1"/>
  <c r="AF166" i="3" l="1"/>
  <c r="AN166" i="3" s="1"/>
  <c r="AO166" i="3" s="1"/>
  <c r="E166" i="3" s="1"/>
  <c r="G165" i="3" l="1"/>
  <c r="AM165" i="3"/>
  <c r="AL165" i="3"/>
  <c r="AH165" i="3" l="1"/>
  <c r="AI165" i="3"/>
  <c r="AJ165" i="3"/>
  <c r="AK165" i="3" l="1"/>
  <c r="J165" i="3" l="1"/>
  <c r="AF165" i="3" s="1"/>
  <c r="AG165" i="3" l="1"/>
  <c r="AN165" i="3" s="1"/>
  <c r="AO165" i="3" s="1"/>
  <c r="E165" i="3" s="1"/>
  <c r="G164" i="3" l="1"/>
  <c r="AM164" i="3"/>
  <c r="AL164" i="3"/>
  <c r="AH164" i="3" l="1"/>
  <c r="AI164" i="3"/>
  <c r="AJ164" i="3"/>
  <c r="AK164" i="3" l="1"/>
  <c r="J164" i="3" l="1"/>
  <c r="AF164" i="3" s="1"/>
  <c r="AG164" i="3" l="1"/>
  <c r="AN164" i="3" s="1"/>
  <c r="AO164" i="3" s="1"/>
  <c r="E164" i="3" s="1"/>
  <c r="G163" i="3" l="1"/>
  <c r="AM163" i="3" l="1"/>
  <c r="AL163" i="3"/>
  <c r="AH163" i="3" l="1"/>
  <c r="AI163" i="3"/>
  <c r="AJ163" i="3"/>
  <c r="AK163" i="3" l="1"/>
  <c r="J163" i="3" l="1"/>
  <c r="AF163" i="3" s="1"/>
  <c r="G162" i="3"/>
  <c r="AG163" i="3" l="1"/>
  <c r="AN163" i="3" s="1"/>
  <c r="AO163" i="3" s="1"/>
  <c r="E163" i="3" s="1"/>
  <c r="AM162" i="3"/>
  <c r="AL162" i="3"/>
  <c r="AH162" i="3" l="1"/>
  <c r="AI162" i="3"/>
  <c r="AJ162" i="3"/>
  <c r="AK162" i="3" l="1"/>
  <c r="G161" i="3"/>
  <c r="J162" i="3" l="1"/>
  <c r="AM161" i="3"/>
  <c r="AL161" i="3"/>
  <c r="AF162" i="3" l="1"/>
  <c r="AG162" i="3"/>
  <c r="AH161" i="3"/>
  <c r="AI161" i="3"/>
  <c r="AJ161" i="3"/>
  <c r="AK161" i="3" l="1"/>
  <c r="AN162" i="3"/>
  <c r="AO162" i="3" s="1"/>
  <c r="E162" i="3" s="1"/>
  <c r="G160" i="3"/>
  <c r="J161" i="3" l="1"/>
  <c r="AM160" i="3"/>
  <c r="AL160" i="3"/>
  <c r="AF161" i="3" l="1"/>
  <c r="AG161" i="3"/>
  <c r="AH160" i="3"/>
  <c r="AI160" i="3"/>
  <c r="AJ160" i="3"/>
  <c r="AK160" i="3" l="1"/>
  <c r="AN161" i="3"/>
  <c r="AO161" i="3" s="1"/>
  <c r="E161" i="3" s="1"/>
  <c r="J160" i="3" l="1"/>
  <c r="AF160" i="3" s="1"/>
  <c r="AG160" i="3" l="1"/>
  <c r="AN160" i="3" s="1"/>
  <c r="AO160" i="3" s="1"/>
  <c r="E160" i="3" s="1"/>
  <c r="G159" i="3" l="1"/>
  <c r="AM159" i="3"/>
  <c r="AL159" i="3"/>
  <c r="AH159" i="3" l="1"/>
  <c r="AI159" i="3"/>
  <c r="AJ159" i="3"/>
  <c r="AK159" i="3" l="1"/>
  <c r="J159" i="3" l="1"/>
  <c r="AF159" i="3" s="1"/>
  <c r="AG159" i="3" l="1"/>
  <c r="AN159" i="3" s="1"/>
  <c r="AO159" i="3" s="1"/>
  <c r="E159" i="3" s="1"/>
  <c r="G158" i="3" l="1"/>
  <c r="AM158" i="3" l="1"/>
  <c r="AL158" i="3"/>
  <c r="AH158" i="3" l="1"/>
  <c r="AI158" i="3"/>
  <c r="AJ158" i="3"/>
  <c r="AK158" i="3" l="1"/>
  <c r="G157" i="3"/>
  <c r="AM157" i="3"/>
  <c r="AL157" i="3"/>
  <c r="AF158" i="3" l="1"/>
  <c r="AH157" i="3"/>
  <c r="AI157" i="3"/>
  <c r="AJ157" i="3"/>
  <c r="AG158" i="3" l="1"/>
  <c r="AK157" i="3"/>
  <c r="G156" i="3"/>
  <c r="AM156" i="3"/>
  <c r="AL156" i="3"/>
  <c r="AN158" i="3" l="1"/>
  <c r="AO158" i="3" s="1"/>
  <c r="E158" i="3" s="1"/>
  <c r="AG157" i="3"/>
  <c r="AH156" i="3"/>
  <c r="AI156" i="3"/>
  <c r="AJ156" i="3"/>
  <c r="AF157" i="3" l="1"/>
  <c r="AN157" i="3" s="1"/>
  <c r="AO157" i="3" s="1"/>
  <c r="E157" i="3" s="1"/>
  <c r="AK156" i="3"/>
  <c r="G155" i="3"/>
  <c r="AM155" i="3"/>
  <c r="AL155" i="3"/>
  <c r="AG156" i="3" l="1"/>
  <c r="AH155" i="3"/>
  <c r="AI155" i="3"/>
  <c r="AJ155" i="3"/>
  <c r="AF156" i="3" l="1"/>
  <c r="AN156" i="3" s="1"/>
  <c r="AO156" i="3" s="1"/>
  <c r="E156" i="3" s="1"/>
  <c r="AK155" i="3"/>
  <c r="G154" i="3"/>
  <c r="AM154" i="3"/>
  <c r="AL154" i="3"/>
  <c r="AG155" i="3" l="1"/>
  <c r="AH154" i="3"/>
  <c r="AI154" i="3"/>
  <c r="AJ154" i="3"/>
  <c r="AF155" i="3" l="1"/>
  <c r="AN155" i="3" s="1"/>
  <c r="AO155" i="3" s="1"/>
  <c r="E155" i="3" s="1"/>
  <c r="AK154" i="3"/>
  <c r="G153" i="3"/>
  <c r="AF154" i="3" l="1"/>
  <c r="AM153" i="3"/>
  <c r="AL153" i="3"/>
  <c r="AG154" i="3" l="1"/>
  <c r="AH153" i="3"/>
  <c r="AI153" i="3"/>
  <c r="AJ153" i="3"/>
  <c r="AN154" i="3" l="1"/>
  <c r="AO154" i="3" s="1"/>
  <c r="E154" i="3" s="1"/>
  <c r="AK153" i="3"/>
  <c r="AG153" i="3" l="1"/>
  <c r="AF153" i="3" l="1"/>
  <c r="AN153" i="3" s="1"/>
  <c r="AO153" i="3" s="1"/>
  <c r="E153" i="3" s="1"/>
  <c r="G152" i="3" l="1"/>
  <c r="AM152" i="3" l="1"/>
  <c r="AL152" i="3"/>
  <c r="AH152" i="3" l="1"/>
  <c r="AI152" i="3"/>
  <c r="AJ152" i="3"/>
  <c r="AK152" i="3" l="1"/>
  <c r="G151" i="3"/>
  <c r="AM151" i="3"/>
  <c r="AL151" i="3"/>
  <c r="J152" i="3" l="1"/>
  <c r="AH151" i="3"/>
  <c r="AI151" i="3"/>
  <c r="AJ151" i="3"/>
  <c r="AK151" i="3" l="1"/>
  <c r="AF152" i="3"/>
  <c r="AG152" i="3"/>
  <c r="G150" i="3"/>
  <c r="J151" i="3" l="1"/>
  <c r="AN152" i="3"/>
  <c r="AO152" i="3" s="1"/>
  <c r="E152" i="3" s="1"/>
  <c r="AM150" i="3"/>
  <c r="AL150" i="3"/>
  <c r="AF151" i="3" l="1"/>
  <c r="AG151" i="3"/>
  <c r="AH150" i="3"/>
  <c r="AI150" i="3"/>
  <c r="AJ150" i="3"/>
  <c r="AK150" i="3" l="1"/>
  <c r="AN151" i="3"/>
  <c r="AO151" i="3" s="1"/>
  <c r="E151" i="3" s="1"/>
  <c r="AF150" i="3"/>
  <c r="AG150" i="3"/>
  <c r="AN150" i="3" l="1"/>
  <c r="AO150" i="3" s="1"/>
  <c r="E150" i="3" s="1"/>
  <c r="G149" i="3" l="1"/>
  <c r="AM149" i="3"/>
  <c r="AL149" i="3"/>
  <c r="AH149" i="3" l="1"/>
  <c r="AI149" i="3"/>
  <c r="AJ149" i="3"/>
  <c r="AK149" i="3" l="1"/>
  <c r="AG149" i="3"/>
  <c r="AF149" i="3"/>
  <c r="E149" i="3" l="1"/>
  <c r="AN149" i="3"/>
  <c r="AO149" i="3" s="1"/>
  <c r="G148" i="3" l="1"/>
  <c r="AM148" i="3" l="1"/>
  <c r="AL148" i="3"/>
  <c r="AH148" i="3" l="1"/>
  <c r="AI148" i="3"/>
  <c r="AJ148" i="3"/>
  <c r="AK148" i="3" l="1"/>
  <c r="AG148" i="3"/>
  <c r="AF148" i="3"/>
  <c r="G147" i="3"/>
  <c r="AM147" i="3"/>
  <c r="AL147" i="3"/>
  <c r="AN148" i="3" l="1"/>
  <c r="AO148" i="3" s="1"/>
  <c r="E148" i="3" s="1"/>
  <c r="AH147" i="3"/>
  <c r="AI147" i="3"/>
  <c r="AJ147" i="3"/>
  <c r="AK147" i="3" l="1"/>
  <c r="AG147" i="3"/>
  <c r="AF147" i="3"/>
  <c r="G146" i="3"/>
  <c r="AM146" i="3"/>
  <c r="AL146" i="3"/>
  <c r="AN147" i="3" l="1"/>
  <c r="AO147" i="3" s="1"/>
  <c r="E147" i="3" s="1"/>
  <c r="AH146" i="3"/>
  <c r="AI146" i="3"/>
  <c r="AJ146" i="3"/>
  <c r="AK146" i="3" l="1"/>
  <c r="AG146" i="3"/>
  <c r="AF146" i="3"/>
  <c r="G145" i="3"/>
  <c r="AM145" i="3"/>
  <c r="AL145" i="3"/>
  <c r="AN146" i="3" l="1"/>
  <c r="AO146" i="3" s="1"/>
  <c r="E146" i="3" s="1"/>
  <c r="AH145" i="3"/>
  <c r="AI145" i="3"/>
  <c r="AJ145" i="3"/>
  <c r="AK145" i="3" l="1"/>
  <c r="AF145" i="3"/>
  <c r="AG145" i="3"/>
  <c r="AN145" i="3" l="1"/>
  <c r="AO145" i="3" s="1"/>
  <c r="E145" i="3" s="1"/>
  <c r="G144" i="3" l="1"/>
  <c r="AM144" i="3" l="1"/>
  <c r="AL144" i="3"/>
  <c r="AH144" i="3" l="1"/>
  <c r="AI144" i="3"/>
  <c r="AJ144" i="3"/>
  <c r="AK144" i="3" l="1"/>
  <c r="AF144" i="3"/>
  <c r="AG144" i="3"/>
  <c r="G143" i="3"/>
  <c r="E144" i="3" l="1"/>
  <c r="AN144" i="3"/>
  <c r="AO144" i="3" s="1"/>
  <c r="AM143" i="3"/>
  <c r="AL143" i="3"/>
  <c r="AH143" i="3" l="1"/>
  <c r="AI143" i="3"/>
  <c r="AJ143" i="3"/>
  <c r="AK143" i="3" l="1"/>
  <c r="AG143" i="3"/>
  <c r="AF143" i="3"/>
  <c r="E143" i="3" l="1"/>
  <c r="AN143" i="3"/>
  <c r="AO143" i="3" s="1"/>
  <c r="G142" i="3" l="1"/>
  <c r="AM142" i="3" l="1"/>
  <c r="AL142" i="3"/>
  <c r="AH142" i="3" l="1"/>
  <c r="AI142" i="3"/>
  <c r="AJ142" i="3"/>
  <c r="AK142" i="3" l="1"/>
  <c r="J142" i="3" l="1"/>
  <c r="AG142" i="3" s="1"/>
  <c r="AF142" i="3" l="1"/>
  <c r="AN142" i="3" s="1"/>
  <c r="AO142" i="3" s="1"/>
  <c r="E142" i="3" s="1"/>
  <c r="G141" i="3" l="1"/>
  <c r="AM141" i="3"/>
  <c r="AL141" i="3"/>
  <c r="AH141" i="3" l="1"/>
  <c r="AI141" i="3"/>
  <c r="AJ141" i="3"/>
  <c r="AK141" i="3" l="1"/>
  <c r="G140" i="3"/>
  <c r="J141" i="3" l="1"/>
  <c r="AM140" i="3"/>
  <c r="AL140" i="3"/>
  <c r="AF141" i="3" l="1"/>
  <c r="AG141" i="3"/>
  <c r="AH140" i="3"/>
  <c r="AI140" i="3"/>
  <c r="AJ140" i="3"/>
  <c r="AK140" i="3" l="1"/>
  <c r="AN141" i="3"/>
  <c r="AO141" i="3" s="1"/>
  <c r="E141" i="3" s="1"/>
  <c r="G139" i="3"/>
  <c r="J140" i="3" l="1"/>
  <c r="AM139" i="3"/>
  <c r="AL139" i="3"/>
  <c r="AF140" i="3" l="1"/>
  <c r="AG140" i="3"/>
  <c r="AH139" i="3"/>
  <c r="AI139" i="3"/>
  <c r="AJ139" i="3"/>
  <c r="AK139" i="3" l="1"/>
  <c r="AN140" i="3"/>
  <c r="AO140" i="3" s="1"/>
  <c r="E140" i="3" s="1"/>
  <c r="G138" i="3"/>
  <c r="J139" i="3" l="1"/>
  <c r="AF139" i="3" s="1"/>
  <c r="AM138" i="3"/>
  <c r="AL138" i="3"/>
  <c r="AG139" i="3" l="1"/>
  <c r="AH138" i="3"/>
  <c r="AI138" i="3"/>
  <c r="AJ138" i="3"/>
  <c r="AN139" i="3" l="1"/>
  <c r="AO139" i="3" s="1"/>
  <c r="E139" i="3" s="1"/>
  <c r="AK138" i="3"/>
  <c r="G137" i="3"/>
  <c r="J138" i="3" l="1"/>
  <c r="AM137" i="3"/>
  <c r="AL137" i="3"/>
  <c r="AG138" i="3" l="1"/>
  <c r="AF138" i="3"/>
  <c r="AH137" i="3"/>
  <c r="AI137" i="3"/>
  <c r="AJ137" i="3"/>
  <c r="AN138" i="3" l="1"/>
  <c r="AO138" i="3" s="1"/>
  <c r="E138" i="3" s="1"/>
  <c r="AK137" i="3"/>
  <c r="G136" i="3"/>
  <c r="AM136" i="3"/>
  <c r="AL136" i="3"/>
  <c r="J137" i="3" l="1"/>
  <c r="AH136" i="3"/>
  <c r="AI136" i="3"/>
  <c r="AJ136" i="3"/>
  <c r="AK136" i="3" l="1"/>
  <c r="AF137" i="3"/>
  <c r="AG137" i="3"/>
  <c r="G135" i="3"/>
  <c r="J136" i="3" l="1"/>
  <c r="AN137" i="3"/>
  <c r="AO137" i="3" s="1"/>
  <c r="E137" i="3" s="1"/>
  <c r="AM135" i="3"/>
  <c r="AL135" i="3"/>
  <c r="AF136" i="3" l="1"/>
  <c r="AG136" i="3"/>
  <c r="AH135" i="3"/>
  <c r="AI135" i="3"/>
  <c r="AJ135" i="3"/>
  <c r="AK135" i="3" l="1"/>
  <c r="AN136" i="3"/>
  <c r="AO136" i="3" s="1"/>
  <c r="E136" i="3" s="1"/>
  <c r="J135" i="3" l="1"/>
  <c r="AF135" i="3" s="1"/>
  <c r="AG135" i="3" l="1"/>
  <c r="AN135" i="3" s="1"/>
  <c r="AO135" i="3" s="1"/>
  <c r="E135" i="3" s="1"/>
  <c r="G134" i="3"/>
  <c r="AM134" i="3"/>
  <c r="AL134" i="3"/>
  <c r="AH134" i="3" l="1"/>
  <c r="AI134" i="3"/>
  <c r="AJ134" i="3"/>
  <c r="AK134" i="3" l="1"/>
  <c r="G133" i="3"/>
  <c r="AM133" i="3"/>
  <c r="AL133" i="3"/>
  <c r="J134" i="3" l="1"/>
  <c r="AH133" i="3"/>
  <c r="AI133" i="3"/>
  <c r="AJ133" i="3"/>
  <c r="AK133" i="3" l="1"/>
  <c r="AG134" i="3"/>
  <c r="AF134" i="3"/>
  <c r="G132" i="3"/>
  <c r="J133" i="3" l="1"/>
  <c r="AN134" i="3"/>
  <c r="AO134" i="3" s="1"/>
  <c r="E134" i="3" s="1"/>
  <c r="AM132" i="3"/>
  <c r="AL132" i="3"/>
  <c r="AF133" i="3" l="1"/>
  <c r="AG133" i="3"/>
  <c r="AH132" i="3"/>
  <c r="AI132" i="3"/>
  <c r="AJ132" i="3"/>
  <c r="AK132" i="3" l="1"/>
  <c r="AN133" i="3"/>
  <c r="AO133" i="3" s="1"/>
  <c r="E133" i="3" s="1"/>
  <c r="G131" i="3"/>
  <c r="AM131" i="3"/>
  <c r="AL131" i="3"/>
  <c r="J132" i="3" l="1"/>
  <c r="AH131" i="3"/>
  <c r="AI131" i="3"/>
  <c r="AJ131" i="3"/>
  <c r="AK131" i="3" l="1"/>
  <c r="AG132" i="3"/>
  <c r="AF132" i="3"/>
  <c r="G130" i="3"/>
  <c r="AM130" i="3"/>
  <c r="AL130" i="3"/>
  <c r="J131" i="3" l="1"/>
  <c r="AN132" i="3"/>
  <c r="AO132" i="3" s="1"/>
  <c r="E132" i="3" s="1"/>
  <c r="AH130" i="3"/>
  <c r="AI130" i="3"/>
  <c r="AJ130" i="3"/>
  <c r="AK130" i="3" l="1"/>
  <c r="AG131" i="3"/>
  <c r="AF131" i="3"/>
  <c r="G129" i="3"/>
  <c r="AM129" i="3"/>
  <c r="AL129" i="3"/>
  <c r="J130" i="3" l="1"/>
  <c r="AN131" i="3"/>
  <c r="AO131" i="3" s="1"/>
  <c r="E131" i="3" s="1"/>
  <c r="AH129" i="3"/>
  <c r="AI129" i="3"/>
  <c r="AJ129" i="3"/>
  <c r="AK129" i="3" l="1"/>
  <c r="AG130" i="3"/>
  <c r="AF130" i="3"/>
  <c r="J129" i="3" l="1"/>
  <c r="AN130" i="3"/>
  <c r="AO130" i="3" s="1"/>
  <c r="E130" i="3" s="1"/>
  <c r="AF129" i="3" l="1"/>
  <c r="AG129" i="3"/>
  <c r="AN129" i="3" l="1"/>
  <c r="AO129" i="3" s="1"/>
  <c r="E129" i="3" s="1"/>
  <c r="G128" i="3"/>
  <c r="AM128" i="3"/>
  <c r="AL128" i="3"/>
  <c r="AH128" i="3" l="1"/>
  <c r="AI128" i="3"/>
  <c r="AJ128" i="3"/>
  <c r="AK128" i="3" l="1"/>
  <c r="G127" i="3"/>
  <c r="AM127" i="3"/>
  <c r="AL127" i="3"/>
  <c r="J128" i="3" l="1"/>
  <c r="AH127" i="3"/>
  <c r="AI127" i="3"/>
  <c r="AJ127" i="3"/>
  <c r="AK127" i="3" l="1"/>
  <c r="AG128" i="3"/>
  <c r="AF128" i="3"/>
  <c r="G126" i="3"/>
  <c r="AM126" i="3"/>
  <c r="AL126" i="3"/>
  <c r="J127" i="3" l="1"/>
  <c r="AN128" i="3"/>
  <c r="AO128" i="3" s="1"/>
  <c r="E128" i="3" s="1"/>
  <c r="AH126" i="3"/>
  <c r="AI126" i="3"/>
  <c r="AJ126" i="3"/>
  <c r="AK126" i="3" l="1"/>
  <c r="AG127" i="3"/>
  <c r="AF127" i="3"/>
  <c r="G125" i="3"/>
  <c r="J126" i="3" l="1"/>
  <c r="AN127" i="3"/>
  <c r="AO127" i="3" s="1"/>
  <c r="E127" i="3" s="1"/>
  <c r="AM125" i="3"/>
  <c r="AL125" i="3"/>
  <c r="AF126" i="3" l="1"/>
  <c r="AG126" i="3"/>
  <c r="AH125" i="3"/>
  <c r="AI125" i="3"/>
  <c r="AJ125" i="3"/>
  <c r="AK125" i="3" l="1"/>
  <c r="AN126" i="3"/>
  <c r="AO126" i="3" s="1"/>
  <c r="E126" i="3" s="1"/>
  <c r="G124" i="3"/>
  <c r="AM124" i="3"/>
  <c r="AL124" i="3"/>
  <c r="J125" i="3" l="1"/>
  <c r="AH124" i="3"/>
  <c r="AI124" i="3"/>
  <c r="AJ124" i="3"/>
  <c r="AK124" i="3" l="1"/>
  <c r="AG125" i="3"/>
  <c r="AF125" i="3"/>
  <c r="G123" i="3"/>
  <c r="AM123" i="3"/>
  <c r="AL123" i="3"/>
  <c r="J124" i="3" l="1"/>
  <c r="AN125" i="3"/>
  <c r="AO125" i="3" s="1"/>
  <c r="E125" i="3" s="1"/>
  <c r="AH123" i="3"/>
  <c r="AI123" i="3"/>
  <c r="AJ123" i="3"/>
  <c r="AK123" i="3" l="1"/>
  <c r="AG124" i="3"/>
  <c r="AF124" i="3"/>
  <c r="G122" i="3"/>
  <c r="AM122" i="3"/>
  <c r="AL122" i="3"/>
  <c r="J123" i="3" l="1"/>
  <c r="AN124" i="3"/>
  <c r="AO124" i="3" s="1"/>
  <c r="E124" i="3" s="1"/>
  <c r="AH122" i="3"/>
  <c r="AI122" i="3"/>
  <c r="AJ122" i="3"/>
  <c r="AK122" i="3" l="1"/>
  <c r="AG123" i="3"/>
  <c r="AF123" i="3"/>
  <c r="G121" i="3"/>
  <c r="AM121" i="3"/>
  <c r="AL121" i="3"/>
  <c r="J122" i="3" l="1"/>
  <c r="AN123" i="3"/>
  <c r="AO123" i="3" s="1"/>
  <c r="E123" i="3" s="1"/>
  <c r="AH121" i="3"/>
  <c r="AI121" i="3"/>
  <c r="AJ121" i="3"/>
  <c r="AK121" i="3" l="1"/>
  <c r="AG122" i="3"/>
  <c r="AF122" i="3"/>
  <c r="G120" i="3"/>
  <c r="AM120" i="3"/>
  <c r="AL120" i="3"/>
  <c r="J121" i="3" l="1"/>
  <c r="AN122" i="3"/>
  <c r="AO122" i="3" s="1"/>
  <c r="E122" i="3" s="1"/>
  <c r="AH120" i="3"/>
  <c r="AI120" i="3"/>
  <c r="AJ120" i="3"/>
  <c r="AK120" i="3" l="1"/>
  <c r="AG121" i="3"/>
  <c r="AF121" i="3"/>
  <c r="J120" i="3" l="1"/>
  <c r="AN121" i="3"/>
  <c r="AO121" i="3" s="1"/>
  <c r="E121" i="3" s="1"/>
  <c r="AG120" i="3" l="1"/>
  <c r="AF120" i="3"/>
  <c r="G119" i="3"/>
  <c r="AM119" i="3"/>
  <c r="AL119" i="3"/>
  <c r="AN120" i="3" l="1"/>
  <c r="AO120" i="3" s="1"/>
  <c r="E120" i="3" s="1"/>
  <c r="AH119" i="3"/>
  <c r="AI119" i="3"/>
  <c r="AJ119" i="3"/>
  <c r="AK119" i="3" l="1"/>
  <c r="G118" i="3"/>
  <c r="J119" i="3" l="1"/>
  <c r="AM118" i="3"/>
  <c r="AL118" i="3"/>
  <c r="AF119" i="3" l="1"/>
  <c r="AG119" i="3"/>
  <c r="AH118" i="3"/>
  <c r="AI118" i="3"/>
  <c r="AJ118" i="3"/>
  <c r="AK118" i="3" l="1"/>
  <c r="AN119" i="3"/>
  <c r="AO119" i="3" s="1"/>
  <c r="E119" i="3" s="1"/>
  <c r="G117" i="3"/>
  <c r="J118" i="3" l="1"/>
  <c r="AM117" i="3"/>
  <c r="AL117" i="3"/>
  <c r="AG118" i="3" l="1"/>
  <c r="AF118" i="3"/>
  <c r="AH117" i="3"/>
  <c r="AI117" i="3"/>
  <c r="AJ117" i="3"/>
  <c r="AN118" i="3" l="1"/>
  <c r="AO118" i="3" s="1"/>
  <c r="E118" i="3" s="1"/>
  <c r="AK117" i="3"/>
  <c r="G116" i="3"/>
  <c r="AM116" i="3"/>
  <c r="AL116" i="3"/>
  <c r="J117" i="3" l="1"/>
  <c r="AH116" i="3"/>
  <c r="AI116" i="3"/>
  <c r="AJ116" i="3"/>
  <c r="AK116" i="3" l="1"/>
  <c r="AG117" i="3"/>
  <c r="AF117" i="3"/>
  <c r="G115" i="3"/>
  <c r="AM115" i="3"/>
  <c r="AL115" i="3"/>
  <c r="J116" i="3" l="1"/>
  <c r="AN117" i="3"/>
  <c r="AO117" i="3" s="1"/>
  <c r="E117" i="3" s="1"/>
  <c r="AH115" i="3"/>
  <c r="AI115" i="3"/>
  <c r="AJ115" i="3"/>
  <c r="AK115" i="3" l="1"/>
  <c r="AG116" i="3"/>
  <c r="AF116" i="3"/>
  <c r="G114" i="3"/>
  <c r="J115" i="3" l="1"/>
  <c r="AN116" i="3"/>
  <c r="AO116" i="3" s="1"/>
  <c r="E116" i="3" s="1"/>
  <c r="AM114" i="3"/>
  <c r="AL114" i="3"/>
  <c r="AF115" i="3" l="1"/>
  <c r="AG115" i="3"/>
  <c r="AH114" i="3"/>
  <c r="AI114" i="3"/>
  <c r="AJ114" i="3"/>
  <c r="AK114" i="3" l="1"/>
  <c r="AN115" i="3"/>
  <c r="AO115" i="3" s="1"/>
  <c r="E115" i="3" s="1"/>
  <c r="G113" i="3"/>
  <c r="AM113" i="3"/>
  <c r="AL113" i="3"/>
  <c r="J114" i="3" l="1"/>
  <c r="AH113" i="3"/>
  <c r="AI113" i="3"/>
  <c r="AJ113" i="3"/>
  <c r="AK113" i="3" l="1"/>
  <c r="AG114" i="3"/>
  <c r="AF114" i="3"/>
  <c r="G112" i="3"/>
  <c r="J113" i="3" l="1"/>
  <c r="AN114" i="3"/>
  <c r="AO114" i="3" s="1"/>
  <c r="E114" i="3" s="1"/>
  <c r="AM112" i="3"/>
  <c r="AL112" i="3"/>
  <c r="AF113" i="3" l="1"/>
  <c r="AG113" i="3"/>
  <c r="AH112" i="3"/>
  <c r="AI112" i="3"/>
  <c r="AJ112" i="3"/>
  <c r="AK112" i="3" l="1"/>
  <c r="AN113" i="3"/>
  <c r="AO113" i="3" s="1"/>
  <c r="E113" i="3" s="1"/>
  <c r="AG112" i="3"/>
  <c r="AF112" i="3"/>
  <c r="G111" i="3"/>
  <c r="AM111" i="3"/>
  <c r="AL111" i="3"/>
  <c r="AN112" i="3" l="1"/>
  <c r="AO112" i="3" s="1"/>
  <c r="E112" i="3" s="1"/>
  <c r="AH111" i="3"/>
  <c r="AI111" i="3"/>
  <c r="AJ111" i="3"/>
  <c r="AK111" i="3" l="1"/>
  <c r="AG111" i="3"/>
  <c r="AF111" i="3"/>
  <c r="G110" i="3"/>
  <c r="AM110" i="3"/>
  <c r="AL110" i="3"/>
  <c r="E111" i="3" l="1"/>
  <c r="AN111" i="3"/>
  <c r="AO111" i="3" s="1"/>
  <c r="AH110" i="3"/>
  <c r="AI110" i="3"/>
  <c r="AJ110" i="3"/>
  <c r="AK110" i="3" l="1"/>
  <c r="AG110" i="3"/>
  <c r="AF110" i="3"/>
  <c r="G109" i="3"/>
  <c r="AM109" i="3"/>
  <c r="AL109" i="3"/>
  <c r="E110" i="3" l="1"/>
  <c r="AN110" i="3"/>
  <c r="AO110" i="3" s="1"/>
  <c r="AH109" i="3"/>
  <c r="AI109" i="3"/>
  <c r="AJ109" i="3"/>
  <c r="AK109" i="3" l="1"/>
  <c r="AG109" i="3"/>
  <c r="AF109" i="3"/>
  <c r="E109" i="3" l="1"/>
  <c r="AN109" i="3"/>
  <c r="AO109" i="3" s="1"/>
  <c r="G108" i="3" l="1"/>
  <c r="AM108" i="3" l="1"/>
  <c r="AL108" i="3"/>
  <c r="AH108" i="3" l="1"/>
  <c r="AI108" i="3"/>
  <c r="AJ108" i="3"/>
  <c r="AK108" i="3" l="1"/>
  <c r="AG108" i="3"/>
  <c r="AF108" i="3"/>
  <c r="G107" i="3"/>
  <c r="AM107" i="3"/>
  <c r="AL107" i="3"/>
  <c r="E108" i="3" l="1"/>
  <c r="AN108" i="3"/>
  <c r="AO108" i="3" s="1"/>
  <c r="AH107" i="3"/>
  <c r="AI107" i="3"/>
  <c r="AJ107" i="3"/>
  <c r="AK107" i="3" l="1"/>
  <c r="G106" i="3"/>
  <c r="AM106" i="3"/>
  <c r="AL106" i="3"/>
  <c r="J107" i="3" l="1"/>
  <c r="AG107" i="3" s="1"/>
  <c r="AH106" i="3"/>
  <c r="AI106" i="3"/>
  <c r="AJ106" i="3"/>
  <c r="AF107" i="3" l="1"/>
  <c r="AN107" i="3" s="1"/>
  <c r="AO107" i="3" s="1"/>
  <c r="E107" i="3" s="1"/>
  <c r="AK106" i="3"/>
  <c r="J106" i="3" l="1"/>
  <c r="AG106" i="3" s="1"/>
  <c r="AF106" i="3" l="1"/>
  <c r="AN106" i="3" s="1"/>
  <c r="AO106" i="3" s="1"/>
  <c r="E106" i="3" s="1"/>
  <c r="G105" i="3"/>
  <c r="AM105" i="3"/>
  <c r="AL105" i="3"/>
  <c r="AH105" i="3" l="1"/>
  <c r="AI105" i="3"/>
  <c r="AJ105" i="3"/>
  <c r="AK105" i="3" l="1"/>
  <c r="J105" i="3" s="1"/>
  <c r="AG105" i="3" l="1"/>
  <c r="AF105" i="3" l="1"/>
  <c r="AN105" i="3" s="1"/>
  <c r="AO105" i="3" s="1"/>
  <c r="E105" i="3" s="1"/>
  <c r="G104" i="3" l="1"/>
  <c r="AM104" i="3" l="1"/>
  <c r="AL104" i="3"/>
  <c r="AH104" i="3" l="1"/>
  <c r="AI104" i="3"/>
  <c r="AJ104" i="3"/>
  <c r="AK104" i="3" l="1"/>
  <c r="J104" i="3" s="1"/>
  <c r="G103" i="3"/>
  <c r="AF104" i="3" l="1"/>
  <c r="AM103" i="3"/>
  <c r="AL103" i="3"/>
  <c r="AG104" i="3" l="1"/>
  <c r="AH103" i="3"/>
  <c r="AI103" i="3"/>
  <c r="AJ103" i="3"/>
  <c r="AN104" i="3" l="1"/>
  <c r="AO104" i="3" s="1"/>
  <c r="E104" i="3" s="1"/>
  <c r="AK103" i="3"/>
  <c r="J103" i="3" s="1"/>
  <c r="AF103" i="3" l="1"/>
  <c r="AG103" i="3"/>
  <c r="G102" i="3"/>
  <c r="AM102" i="3"/>
  <c r="AL102" i="3"/>
  <c r="AN103" i="3" l="1"/>
  <c r="AO103" i="3" s="1"/>
  <c r="AH102" i="3"/>
  <c r="AI102" i="3"/>
  <c r="AJ102" i="3"/>
  <c r="AK102" i="3" l="1"/>
  <c r="G101" i="3"/>
  <c r="AM101" i="3"/>
  <c r="AL101" i="3"/>
  <c r="AH101" i="3" l="1"/>
  <c r="AI101" i="3"/>
  <c r="AJ101" i="3"/>
  <c r="AK101" i="3" l="1"/>
  <c r="AG102" i="3"/>
  <c r="AF102" i="3"/>
  <c r="G100" i="3"/>
  <c r="AN102" i="3" l="1"/>
  <c r="AO102" i="3" s="1"/>
  <c r="E102" i="3" s="1"/>
  <c r="AM100" i="3"/>
  <c r="AL100" i="3"/>
  <c r="AF101" i="3" l="1"/>
  <c r="AG101" i="3"/>
  <c r="AH100" i="3"/>
  <c r="AI100" i="3"/>
  <c r="AJ100" i="3"/>
  <c r="AK100" i="3" l="1"/>
  <c r="AN101" i="3"/>
  <c r="AO101" i="3" s="1"/>
  <c r="E101" i="3" s="1"/>
  <c r="G99" i="3"/>
  <c r="AM99" i="3"/>
  <c r="AL99" i="3"/>
  <c r="AH99" i="3" l="1"/>
  <c r="AI99" i="3"/>
  <c r="AJ99" i="3"/>
  <c r="AK99" i="3" l="1"/>
  <c r="AG100" i="3"/>
  <c r="AF100" i="3"/>
  <c r="G98" i="3"/>
  <c r="AN100" i="3" l="1"/>
  <c r="AO100" i="3" s="1"/>
  <c r="E100" i="3" s="1"/>
  <c r="AM98" i="3"/>
  <c r="AL98" i="3"/>
  <c r="AF99" i="3" l="1"/>
  <c r="AG99" i="3"/>
  <c r="AH98" i="3"/>
  <c r="AI98" i="3"/>
  <c r="AJ98" i="3"/>
  <c r="AK98" i="3" l="1"/>
  <c r="AN99" i="3"/>
  <c r="AO99" i="3" s="1"/>
  <c r="E99" i="3" s="1"/>
  <c r="G97" i="3"/>
  <c r="AM97" i="3"/>
  <c r="AL97" i="3"/>
  <c r="AH97" i="3" l="1"/>
  <c r="AI97" i="3"/>
  <c r="AJ97" i="3"/>
  <c r="AK97" i="3" l="1"/>
  <c r="AG98" i="3"/>
  <c r="AF98" i="3"/>
  <c r="G96" i="3"/>
  <c r="AN98" i="3" l="1"/>
  <c r="AO98" i="3" s="1"/>
  <c r="E98" i="3" s="1"/>
  <c r="AM96" i="3"/>
  <c r="AL96" i="3"/>
  <c r="AF97" i="3" l="1"/>
  <c r="AG97" i="3"/>
  <c r="AH96" i="3"/>
  <c r="AI96" i="3"/>
  <c r="AJ96" i="3"/>
  <c r="AK96" i="3" l="1"/>
  <c r="AN97" i="3"/>
  <c r="AO97" i="3" s="1"/>
  <c r="E97" i="3" s="1"/>
  <c r="AG96" i="3"/>
  <c r="AF96" i="3"/>
  <c r="G95" i="3"/>
  <c r="AM95" i="3"/>
  <c r="AL95" i="3"/>
  <c r="AN96" i="3" l="1"/>
  <c r="AO96" i="3" s="1"/>
  <c r="E96" i="3" s="1"/>
  <c r="AH95" i="3"/>
  <c r="AI95" i="3"/>
  <c r="AJ95" i="3"/>
  <c r="AK95" i="3" l="1"/>
  <c r="G94" i="3"/>
  <c r="AM94" i="3" l="1"/>
  <c r="AL94" i="3"/>
  <c r="AG95" i="3" l="1"/>
  <c r="AF95" i="3"/>
  <c r="AH94" i="3"/>
  <c r="AI94" i="3"/>
  <c r="AJ94" i="3"/>
  <c r="AN95" i="3" l="1"/>
  <c r="AO95" i="3" s="1"/>
  <c r="E95" i="3" s="1"/>
  <c r="AK94" i="3"/>
  <c r="AG94" i="3"/>
  <c r="AF94" i="3"/>
  <c r="E94" i="3" l="1"/>
  <c r="AN94" i="3"/>
  <c r="AO94" i="3" s="1"/>
  <c r="G93" i="3" l="1"/>
  <c r="AM93" i="3"/>
  <c r="AL93" i="3"/>
  <c r="AH93" i="3" l="1"/>
  <c r="AI93" i="3"/>
  <c r="AJ93" i="3"/>
  <c r="AK93" i="3" l="1"/>
  <c r="G92" i="3"/>
  <c r="AM92" i="3"/>
  <c r="AL92" i="3"/>
  <c r="AH92" i="3" l="1"/>
  <c r="AI92" i="3"/>
  <c r="AJ92" i="3"/>
  <c r="AK92" i="3" l="1"/>
  <c r="AF93" i="3"/>
  <c r="AG93" i="3"/>
  <c r="G91" i="3"/>
  <c r="AN93" i="3" l="1"/>
  <c r="AO93" i="3" s="1"/>
  <c r="E93" i="3" s="1"/>
  <c r="AM91" i="3"/>
  <c r="AL91" i="3"/>
  <c r="AF92" i="3" l="1"/>
  <c r="AG92" i="3"/>
  <c r="AH91" i="3"/>
  <c r="AI91" i="3"/>
  <c r="AJ91" i="3"/>
  <c r="AK91" i="3" l="1"/>
  <c r="AN92" i="3"/>
  <c r="AO92" i="3" s="1"/>
  <c r="E92" i="3" s="1"/>
  <c r="G90" i="3"/>
  <c r="AM90" i="3"/>
  <c r="AL90" i="3"/>
  <c r="AH90" i="3" l="1"/>
  <c r="AI90" i="3"/>
  <c r="AJ90" i="3"/>
  <c r="AK90" i="3" l="1"/>
  <c r="AG91" i="3"/>
  <c r="AF91" i="3"/>
  <c r="G89" i="3"/>
  <c r="AM89" i="3"/>
  <c r="AL89" i="3"/>
  <c r="AN91" i="3" l="1"/>
  <c r="AO91" i="3" s="1"/>
  <c r="E91" i="3" s="1"/>
  <c r="AH89" i="3"/>
  <c r="AI89" i="3"/>
  <c r="AJ89" i="3"/>
  <c r="AK89" i="3" l="1"/>
  <c r="AG90" i="3"/>
  <c r="AF90" i="3"/>
  <c r="G88" i="3"/>
  <c r="AM88" i="3"/>
  <c r="AL88" i="3"/>
  <c r="J89" i="3" l="1"/>
  <c r="AN90" i="3"/>
  <c r="AO90" i="3" s="1"/>
  <c r="E90" i="3" s="1"/>
  <c r="AH88" i="3"/>
  <c r="AI88" i="3"/>
  <c r="AJ88" i="3"/>
  <c r="AK88" i="3" l="1"/>
  <c r="AG89" i="3"/>
  <c r="AF89" i="3"/>
  <c r="J88" i="3" l="1"/>
  <c r="J87" i="3"/>
  <c r="G87" i="3"/>
  <c r="AN89" i="3"/>
  <c r="AO89" i="3" s="1"/>
  <c r="E89" i="3" s="1"/>
  <c r="AM87" i="3"/>
  <c r="AL87" i="3"/>
  <c r="AF88" i="3" l="1"/>
  <c r="AG88" i="3"/>
  <c r="AH87" i="3"/>
  <c r="AI87" i="3"/>
  <c r="AJ87" i="3"/>
  <c r="AK87" i="3" l="1"/>
  <c r="AN88" i="3"/>
  <c r="AO88" i="3" s="1"/>
  <c r="E88" i="3" s="1"/>
  <c r="AF87" i="3"/>
  <c r="AG87" i="3"/>
  <c r="AM86" i="3"/>
  <c r="AL86" i="3"/>
  <c r="E87" i="3" l="1"/>
  <c r="J86" i="3"/>
  <c r="G86" i="3"/>
  <c r="AN87" i="3"/>
  <c r="AO87" i="3" s="1"/>
  <c r="AH86" i="3"/>
  <c r="AI86" i="3"/>
  <c r="AJ86" i="3"/>
  <c r="AK86" i="3" l="1"/>
  <c r="AF86" i="3"/>
  <c r="AG86" i="3"/>
  <c r="AN86" i="3" l="1"/>
  <c r="AO86" i="3" s="1"/>
  <c r="E86" i="3" s="1"/>
  <c r="G85" i="3" l="1"/>
  <c r="AM85" i="3"/>
  <c r="AL85" i="3"/>
  <c r="AH85" i="3" l="1"/>
  <c r="AI85" i="3"/>
  <c r="AJ85" i="3"/>
  <c r="AK85" i="3" l="1"/>
  <c r="G84" i="3"/>
  <c r="AM84" i="3"/>
  <c r="AL84" i="3"/>
  <c r="J85" i="3" l="1"/>
  <c r="AH84" i="3"/>
  <c r="AI84" i="3"/>
  <c r="AJ84" i="3"/>
  <c r="AK84" i="3" l="1"/>
  <c r="AF85" i="3"/>
  <c r="AG85" i="3"/>
  <c r="G83" i="3"/>
  <c r="J84" i="3" l="1"/>
  <c r="AN85" i="3"/>
  <c r="AO85" i="3" s="1"/>
  <c r="E85" i="3" s="1"/>
  <c r="AM83" i="3"/>
  <c r="AL83" i="3"/>
  <c r="AF84" i="3" l="1"/>
  <c r="AG84" i="3"/>
  <c r="AH83" i="3"/>
  <c r="AI83" i="3"/>
  <c r="AJ83" i="3"/>
  <c r="AK83" i="3" l="1"/>
  <c r="AN84" i="3"/>
  <c r="AO84" i="3" s="1"/>
  <c r="E84" i="3" s="1"/>
  <c r="G82" i="3"/>
  <c r="J83" i="3" l="1"/>
  <c r="AM82" i="3"/>
  <c r="AL82" i="3"/>
  <c r="AF83" i="3" l="1"/>
  <c r="AG83" i="3"/>
  <c r="AH82" i="3"/>
  <c r="AI82" i="3"/>
  <c r="AJ82" i="3"/>
  <c r="AK82" i="3" l="1"/>
  <c r="AN83" i="3"/>
  <c r="AO83" i="3" s="1"/>
  <c r="E83" i="3" s="1"/>
  <c r="G81" i="3"/>
  <c r="AM81" i="3"/>
  <c r="AL81" i="3"/>
  <c r="J82" i="3" l="1"/>
  <c r="AH81" i="3"/>
  <c r="AI81" i="3"/>
  <c r="AJ81" i="3"/>
  <c r="AK81" i="3" l="1"/>
  <c r="AG82" i="3"/>
  <c r="AF82" i="3"/>
  <c r="G80" i="3"/>
  <c r="J81" i="3" l="1"/>
  <c r="AN82" i="3"/>
  <c r="AO82" i="3" s="1"/>
  <c r="E82" i="3" s="1"/>
  <c r="AM80" i="3"/>
  <c r="AL80" i="3"/>
  <c r="AF81" i="3" l="1"/>
  <c r="AG81" i="3"/>
  <c r="AH80" i="3"/>
  <c r="AI80" i="3"/>
  <c r="AJ80" i="3"/>
  <c r="AK80" i="3" l="1"/>
  <c r="AN81" i="3"/>
  <c r="AO81" i="3" s="1"/>
  <c r="E81" i="3" s="1"/>
  <c r="G79" i="3"/>
  <c r="AM79" i="3"/>
  <c r="AL79" i="3"/>
  <c r="J80" i="3" l="1"/>
  <c r="AH79" i="3"/>
  <c r="AI79" i="3"/>
  <c r="AJ79" i="3"/>
  <c r="AK79" i="3" l="1"/>
  <c r="AG80" i="3"/>
  <c r="AF80" i="3"/>
  <c r="J79" i="3" l="1"/>
  <c r="AN80" i="3"/>
  <c r="AO80" i="3" s="1"/>
  <c r="E80" i="3" s="1"/>
  <c r="AF79" i="3" l="1"/>
  <c r="AG79" i="3"/>
  <c r="AN79" i="3" l="1"/>
  <c r="AO79" i="3" s="1"/>
  <c r="E79" i="3" s="1"/>
  <c r="AM78" i="3" l="1"/>
  <c r="AL78" i="3"/>
  <c r="J78" i="3" l="1"/>
  <c r="G78" i="3"/>
  <c r="AH78" i="3"/>
  <c r="AI78" i="3"/>
  <c r="AJ78" i="3"/>
  <c r="AK78" i="3" l="1"/>
  <c r="AG78" i="3"/>
  <c r="AF78" i="3"/>
  <c r="G77" i="3"/>
  <c r="AM77" i="3"/>
  <c r="AL77" i="3"/>
  <c r="AN78" i="3" l="1"/>
  <c r="AO78" i="3" s="1"/>
  <c r="E78" i="3" s="1"/>
  <c r="AH77" i="3"/>
  <c r="AI77" i="3"/>
  <c r="AJ77" i="3"/>
  <c r="AK77" i="3" l="1"/>
  <c r="J77" i="3" l="1"/>
  <c r="AG77" i="3" s="1"/>
  <c r="AF77" i="3" l="1"/>
  <c r="AN77" i="3" s="1"/>
  <c r="AO77" i="3" s="1"/>
  <c r="E77" i="3" s="1"/>
  <c r="G76" i="3"/>
  <c r="AM76" i="3" l="1"/>
  <c r="AL76" i="3"/>
  <c r="AH76" i="3" l="1"/>
  <c r="AI76" i="3"/>
  <c r="AJ76" i="3"/>
  <c r="AK76" i="3" l="1"/>
  <c r="G75" i="3"/>
  <c r="J76" i="3" l="1"/>
  <c r="AM75" i="3"/>
  <c r="AL75" i="3"/>
  <c r="AG76" i="3" l="1"/>
  <c r="AF76" i="3"/>
  <c r="AH75" i="3"/>
  <c r="AI75" i="3"/>
  <c r="AJ75" i="3"/>
  <c r="AN76" i="3" l="1"/>
  <c r="AO76" i="3" s="1"/>
  <c r="E76" i="3" s="1"/>
  <c r="AK75" i="3"/>
  <c r="J75" i="3" s="1"/>
  <c r="AF75" i="3" l="1"/>
  <c r="AG75" i="3" l="1"/>
  <c r="AN75" i="3" l="1"/>
  <c r="AO75" i="3" s="1"/>
  <c r="E75" i="3" s="1"/>
  <c r="G74" i="3"/>
  <c r="AM74" i="3" l="1"/>
  <c r="AL74" i="3"/>
  <c r="AH74" i="3" l="1"/>
  <c r="AI74" i="3"/>
  <c r="AJ74" i="3"/>
  <c r="AK74" i="3" l="1"/>
  <c r="J74" i="3" s="1"/>
  <c r="AF74" i="3" l="1"/>
  <c r="AG74" i="3" l="1"/>
  <c r="AN74" i="3" l="1"/>
  <c r="AO74" i="3" s="1"/>
  <c r="E74" i="3" s="1"/>
  <c r="G73" i="3" l="1"/>
  <c r="AM73" i="3" l="1"/>
  <c r="AL73" i="3"/>
  <c r="AH73" i="3" l="1"/>
  <c r="AI73" i="3"/>
  <c r="AJ73" i="3"/>
  <c r="AK73" i="3" l="1"/>
  <c r="G72" i="3"/>
  <c r="AM72" i="3"/>
  <c r="AL72" i="3"/>
  <c r="J73" i="3" l="1"/>
  <c r="AG73" i="3" s="1"/>
  <c r="AH72" i="3"/>
  <c r="AI72" i="3"/>
  <c r="AJ72" i="3"/>
  <c r="AF73" i="3" l="1"/>
  <c r="AN73" i="3" s="1"/>
  <c r="AO73" i="3" s="1"/>
  <c r="E73" i="3" s="1"/>
  <c r="AK72" i="3"/>
  <c r="J72" i="3" l="1"/>
  <c r="AG72" i="3" s="1"/>
  <c r="AF72" i="3" l="1"/>
  <c r="AN72" i="3" s="1"/>
  <c r="AO72" i="3" s="1"/>
  <c r="E72" i="3" s="1"/>
  <c r="G71" i="3"/>
  <c r="AM71" i="3" l="1"/>
  <c r="AL71" i="3"/>
  <c r="AH71" i="3" l="1"/>
  <c r="AI71" i="3"/>
  <c r="AJ71" i="3"/>
  <c r="AK71" i="3" l="1"/>
  <c r="J71" i="3" l="1"/>
  <c r="AG71" i="3" s="1"/>
  <c r="AF71" i="3" l="1"/>
  <c r="AN71" i="3" s="1"/>
  <c r="AO71" i="3" s="1"/>
  <c r="E71" i="3" s="1"/>
  <c r="G70" i="3" l="1"/>
  <c r="AM70" i="3"/>
  <c r="AL70" i="3"/>
  <c r="AH70" i="3" l="1"/>
  <c r="AI70" i="3"/>
  <c r="AJ70" i="3"/>
  <c r="AK70" i="3" l="1"/>
  <c r="G69" i="3"/>
  <c r="J70" i="3" l="1"/>
  <c r="AM69" i="3"/>
  <c r="AL69" i="3"/>
  <c r="AF70" i="3" l="1"/>
  <c r="AG70" i="3"/>
  <c r="AH69" i="3"/>
  <c r="AI69" i="3"/>
  <c r="AJ69" i="3"/>
  <c r="AK69" i="3" l="1"/>
  <c r="AN70" i="3"/>
  <c r="AO70" i="3" s="1"/>
  <c r="E70" i="3" s="1"/>
  <c r="G68" i="3"/>
  <c r="J69" i="3" l="1"/>
  <c r="AF69" i="3" s="1"/>
  <c r="AM68" i="3"/>
  <c r="AL68" i="3"/>
  <c r="AG69" i="3" l="1"/>
  <c r="AN69" i="3" s="1"/>
  <c r="AO69" i="3" s="1"/>
  <c r="E69" i="3" s="1"/>
  <c r="AH68" i="3"/>
  <c r="AI68" i="3"/>
  <c r="AJ68" i="3"/>
  <c r="AK68" i="3" l="1"/>
  <c r="G67" i="3"/>
  <c r="AM67" i="3"/>
  <c r="AL67" i="3"/>
  <c r="J68" i="3" l="1"/>
  <c r="AH67" i="3"/>
  <c r="AI67" i="3"/>
  <c r="AJ67" i="3"/>
  <c r="AK67" i="3" l="1"/>
  <c r="AF68" i="3"/>
  <c r="AG68" i="3"/>
  <c r="G66" i="3"/>
  <c r="AM66" i="3"/>
  <c r="AL66" i="3"/>
  <c r="J67" i="3" l="1"/>
  <c r="AN68" i="3"/>
  <c r="AO68" i="3" s="1"/>
  <c r="E68" i="3" s="1"/>
  <c r="AH66" i="3"/>
  <c r="AI66" i="3"/>
  <c r="AJ66" i="3"/>
  <c r="AK66" i="3" l="1"/>
  <c r="AG67" i="3"/>
  <c r="AF67" i="3"/>
  <c r="G65" i="3"/>
  <c r="AM65" i="3"/>
  <c r="AL65" i="3"/>
  <c r="J66" i="3" l="1"/>
  <c r="AN67" i="3"/>
  <c r="AO67" i="3" s="1"/>
  <c r="E67" i="3" s="1"/>
  <c r="AH65" i="3"/>
  <c r="AI65" i="3"/>
  <c r="AJ65" i="3"/>
  <c r="AK65" i="3" l="1"/>
  <c r="AG66" i="3"/>
  <c r="AF66" i="3"/>
  <c r="G64" i="3"/>
  <c r="AM64" i="3"/>
  <c r="AL64" i="3"/>
  <c r="J65" i="3" l="1"/>
  <c r="AN66" i="3"/>
  <c r="AO66" i="3" s="1"/>
  <c r="E66" i="3" s="1"/>
  <c r="AH64" i="3"/>
  <c r="AI64" i="3"/>
  <c r="AJ64" i="3"/>
  <c r="AK64" i="3" l="1"/>
  <c r="AG65" i="3"/>
  <c r="AF65" i="3"/>
  <c r="J64" i="3" l="1"/>
  <c r="AN65" i="3"/>
  <c r="AO65" i="3" s="1"/>
  <c r="E65" i="3" s="1"/>
  <c r="AG64" i="3" l="1"/>
  <c r="AF64" i="3"/>
  <c r="AN64" i="3" l="1"/>
  <c r="AO64" i="3" s="1"/>
  <c r="E64" i="3" s="1"/>
  <c r="G63" i="3" l="1"/>
  <c r="AM63" i="3"/>
  <c r="AL63" i="3"/>
  <c r="AH63" i="3" l="1"/>
  <c r="AI63" i="3"/>
  <c r="AJ63" i="3"/>
  <c r="AK63" i="3" l="1"/>
  <c r="G62" i="3"/>
  <c r="AM62" i="3"/>
  <c r="AL62" i="3"/>
  <c r="J63" i="3" l="1"/>
  <c r="AH62" i="3"/>
  <c r="AI62" i="3"/>
  <c r="AJ62" i="3"/>
  <c r="AK62" i="3" l="1"/>
  <c r="AG63" i="3"/>
  <c r="AF63" i="3"/>
  <c r="G61" i="3"/>
  <c r="AM61" i="3"/>
  <c r="AL61" i="3"/>
  <c r="J62" i="3" l="1"/>
  <c r="AN63" i="3"/>
  <c r="AO63" i="3" s="1"/>
  <c r="E63" i="3" s="1"/>
  <c r="AH61" i="3"/>
  <c r="AI61" i="3"/>
  <c r="AJ61" i="3"/>
  <c r="AK61" i="3" l="1"/>
  <c r="AG62" i="3"/>
  <c r="AF62" i="3"/>
  <c r="G60" i="3"/>
  <c r="J61" i="3" l="1"/>
  <c r="AN62" i="3"/>
  <c r="AO62" i="3" s="1"/>
  <c r="E62" i="3" s="1"/>
  <c r="AM60" i="3"/>
  <c r="AL60" i="3"/>
  <c r="AF61" i="3" l="1"/>
  <c r="AG61" i="3"/>
  <c r="AH60" i="3"/>
  <c r="AI60" i="3"/>
  <c r="AJ60" i="3"/>
  <c r="AK60" i="3" l="1"/>
  <c r="AN61" i="3"/>
  <c r="AO61" i="3" s="1"/>
  <c r="E61" i="3" s="1"/>
  <c r="G59" i="3"/>
  <c r="AM59" i="3"/>
  <c r="AL59" i="3"/>
  <c r="J60" i="3" l="1"/>
  <c r="AH59" i="3"/>
  <c r="AI59" i="3"/>
  <c r="AJ59" i="3"/>
  <c r="AK59" i="3" l="1"/>
  <c r="AG60" i="3"/>
  <c r="AF60" i="3"/>
  <c r="G58" i="3"/>
  <c r="J59" i="3" l="1"/>
  <c r="AN60" i="3"/>
  <c r="AO60" i="3" s="1"/>
  <c r="E60" i="3" s="1"/>
  <c r="AM58" i="3"/>
  <c r="AL58" i="3"/>
  <c r="AF59" i="3" l="1"/>
  <c r="AG59" i="3"/>
  <c r="AH58" i="3"/>
  <c r="AI58" i="3"/>
  <c r="AJ58" i="3"/>
  <c r="AK58" i="3" l="1"/>
  <c r="AN59" i="3"/>
  <c r="AO59" i="3" s="1"/>
  <c r="E59" i="3" s="1"/>
  <c r="G57" i="3"/>
  <c r="AM57" i="3"/>
  <c r="AL57" i="3"/>
  <c r="J58" i="3" l="1"/>
  <c r="AH57" i="3"/>
  <c r="AI57" i="3"/>
  <c r="AJ57" i="3"/>
  <c r="AK57" i="3" l="1"/>
  <c r="AG58" i="3"/>
  <c r="AF58" i="3"/>
  <c r="G56" i="3"/>
  <c r="AM56" i="3"/>
  <c r="AL56" i="3"/>
  <c r="J57" i="3" l="1"/>
  <c r="AN58" i="3"/>
  <c r="AO58" i="3" s="1"/>
  <c r="E58" i="3" s="1"/>
  <c r="AH56" i="3"/>
  <c r="AI56" i="3"/>
  <c r="AJ56" i="3"/>
  <c r="AK56" i="3" l="1"/>
  <c r="AG57" i="3"/>
  <c r="AF57" i="3"/>
  <c r="G55" i="3"/>
  <c r="J56" i="3" l="1"/>
  <c r="AN57" i="3"/>
  <c r="AO57" i="3" s="1"/>
  <c r="E57" i="3" s="1"/>
  <c r="AM55" i="3"/>
  <c r="AL55" i="3"/>
  <c r="AF56" i="3" l="1"/>
  <c r="AG56" i="3"/>
  <c r="AH55" i="3"/>
  <c r="AI55" i="3"/>
  <c r="AJ55" i="3"/>
  <c r="AK55" i="3" l="1"/>
  <c r="AN56" i="3"/>
  <c r="AO56" i="3" s="1"/>
  <c r="E56" i="3" s="1"/>
  <c r="J55" i="3" l="1"/>
  <c r="AG55" i="3" s="1"/>
  <c r="AF55" i="3" l="1"/>
  <c r="AN55" i="3" s="1"/>
  <c r="AO55" i="3" s="1"/>
  <c r="E55" i="3" s="1"/>
  <c r="G54" i="3"/>
  <c r="AM54" i="3" l="1"/>
  <c r="AL54" i="3"/>
  <c r="AH54" i="3" l="1"/>
  <c r="AI54" i="3"/>
  <c r="AJ54" i="3"/>
  <c r="AK54" i="3" l="1"/>
  <c r="G53" i="3"/>
  <c r="AM53" i="3"/>
  <c r="AL53" i="3"/>
  <c r="J54" i="3" l="1"/>
  <c r="AH53" i="3"/>
  <c r="AI53" i="3"/>
  <c r="AJ53" i="3"/>
  <c r="AK53" i="3" l="1"/>
  <c r="AF54" i="3"/>
  <c r="AG54" i="3"/>
  <c r="G52" i="3"/>
  <c r="AM52" i="3"/>
  <c r="AL52" i="3"/>
  <c r="J53" i="3" l="1"/>
  <c r="AN54" i="3"/>
  <c r="AO54" i="3" s="1"/>
  <c r="E54" i="3" s="1"/>
  <c r="AH52" i="3"/>
  <c r="AI52" i="3"/>
  <c r="AJ52" i="3"/>
  <c r="AK52" i="3" l="1"/>
  <c r="AG53" i="3"/>
  <c r="AF53" i="3"/>
  <c r="J52" i="3" l="1"/>
  <c r="AN53" i="3"/>
  <c r="AO53" i="3" s="1"/>
  <c r="E53" i="3" s="1"/>
  <c r="AF52" i="3" l="1"/>
  <c r="AG52" i="3"/>
  <c r="AN52" i="3" l="1"/>
  <c r="AO52" i="3" s="1"/>
  <c r="E52" i="3" s="1"/>
  <c r="G51" i="3"/>
  <c r="AM51" i="3"/>
  <c r="AL51" i="3"/>
  <c r="AH51" i="3" l="1"/>
  <c r="AI51" i="3"/>
  <c r="AJ51" i="3"/>
  <c r="AK51" i="3" l="1"/>
  <c r="J51" i="3" l="1"/>
  <c r="AG51" i="3" l="1"/>
  <c r="AF51" i="3"/>
  <c r="G50" i="3"/>
  <c r="AM50" i="3"/>
  <c r="AL50" i="3"/>
  <c r="AN51" i="3" l="1"/>
  <c r="AO51" i="3" s="1"/>
  <c r="E51" i="3" s="1"/>
  <c r="AH50" i="3"/>
  <c r="AI50" i="3"/>
  <c r="AJ50" i="3"/>
  <c r="AK50" i="3" l="1"/>
  <c r="J50" i="3" s="1"/>
  <c r="AG50" i="3" l="1"/>
  <c r="AF50" i="3" l="1"/>
  <c r="AN50" i="3" s="1"/>
  <c r="AO50" i="3" s="1"/>
  <c r="E50" i="3" s="1"/>
  <c r="G49" i="3" l="1"/>
  <c r="AM49" i="3" l="1"/>
  <c r="AL49" i="3"/>
  <c r="AH49" i="3" l="1"/>
  <c r="AI49" i="3"/>
  <c r="AJ49" i="3"/>
  <c r="AK49" i="3" l="1"/>
  <c r="J49" i="3" s="1"/>
  <c r="G48" i="3"/>
  <c r="AF49" i="3" l="1"/>
  <c r="AM48" i="3"/>
  <c r="AL48" i="3"/>
  <c r="AG49" i="3" l="1"/>
  <c r="AH48" i="3"/>
  <c r="AI48" i="3"/>
  <c r="AJ48" i="3"/>
  <c r="AN49" i="3" l="1"/>
  <c r="AO49" i="3" s="1"/>
  <c r="E49" i="3" s="1"/>
  <c r="AK48" i="3"/>
  <c r="J48" i="3" s="1"/>
  <c r="G47" i="3"/>
  <c r="AM47" i="3"/>
  <c r="AL47" i="3"/>
  <c r="AG48" i="3" l="1"/>
  <c r="AH47" i="3"/>
  <c r="AI47" i="3"/>
  <c r="AJ47" i="3"/>
  <c r="AF48" i="3" l="1"/>
  <c r="AN48" i="3" s="1"/>
  <c r="AO48" i="3" s="1"/>
  <c r="E48" i="3" s="1"/>
  <c r="AK47" i="3"/>
  <c r="J47" i="3" s="1"/>
  <c r="G46" i="3"/>
  <c r="AF47" i="3" l="1"/>
  <c r="AM46" i="3"/>
  <c r="AL46" i="3"/>
  <c r="AG47" i="3" l="1"/>
  <c r="AH46" i="3"/>
  <c r="AI46" i="3"/>
  <c r="AJ46" i="3"/>
  <c r="AN47" i="3" l="1"/>
  <c r="AO47" i="3" s="1"/>
  <c r="E47" i="3" s="1"/>
  <c r="AK46" i="3"/>
  <c r="J46" i="3" s="1"/>
  <c r="G45" i="3"/>
  <c r="AM45" i="3"/>
  <c r="AL45" i="3"/>
  <c r="AG46" i="3" l="1"/>
  <c r="AH45" i="3"/>
  <c r="AI45" i="3"/>
  <c r="AJ45" i="3"/>
  <c r="AF46" i="3" l="1"/>
  <c r="AN46" i="3" s="1"/>
  <c r="AO46" i="3" s="1"/>
  <c r="E46" i="3" s="1"/>
  <c r="AK45" i="3"/>
  <c r="J45" i="3" s="1"/>
  <c r="G44" i="3"/>
  <c r="AF45" i="3" l="1"/>
  <c r="AM44" i="3"/>
  <c r="AL44" i="3"/>
  <c r="AG45" i="3" l="1"/>
  <c r="AH44" i="3"/>
  <c r="AI44" i="3"/>
  <c r="AJ44" i="3"/>
  <c r="AN45" i="3" l="1"/>
  <c r="AO45" i="3" s="1"/>
  <c r="E45" i="3" s="1"/>
  <c r="AK44" i="3"/>
  <c r="J44" i="3" s="1"/>
  <c r="G43" i="3"/>
  <c r="AM43" i="3"/>
  <c r="AL43" i="3"/>
  <c r="AG44" i="3" l="1"/>
  <c r="AH43" i="3"/>
  <c r="AI43" i="3"/>
  <c r="AJ43" i="3"/>
  <c r="AF44" i="3" l="1"/>
  <c r="AN44" i="3" s="1"/>
  <c r="AO44" i="3" s="1"/>
  <c r="E44" i="3" s="1"/>
  <c r="AK43" i="3"/>
  <c r="J43" i="3" s="1"/>
  <c r="G42" i="3"/>
  <c r="AM42" i="3"/>
  <c r="AL42" i="3"/>
  <c r="AG43" i="3" l="1"/>
  <c r="AH42" i="3"/>
  <c r="AI42" i="3"/>
  <c r="AJ42" i="3"/>
  <c r="AF43" i="3" l="1"/>
  <c r="AN43" i="3" s="1"/>
  <c r="AO43" i="3" s="1"/>
  <c r="E43" i="3" s="1"/>
  <c r="AK42" i="3"/>
  <c r="J42" i="3" s="1"/>
  <c r="G41" i="3"/>
  <c r="AM41" i="3"/>
  <c r="AL41" i="3"/>
  <c r="AG42" i="3" l="1"/>
  <c r="AH41" i="3"/>
  <c r="AI41" i="3"/>
  <c r="AJ41" i="3"/>
  <c r="AF42" i="3" l="1"/>
  <c r="AN42" i="3" s="1"/>
  <c r="AO42" i="3" s="1"/>
  <c r="E42" i="3" s="1"/>
  <c r="AK41" i="3"/>
  <c r="J41" i="3" s="1"/>
  <c r="G40" i="3"/>
  <c r="AF41" i="3" l="1"/>
  <c r="AM40" i="3"/>
  <c r="AL40" i="3"/>
  <c r="AG41" i="3" l="1"/>
  <c r="AH40" i="3"/>
  <c r="AI40" i="3"/>
  <c r="AJ40" i="3"/>
  <c r="AN41" i="3" l="1"/>
  <c r="AO41" i="3" s="1"/>
  <c r="E41" i="3" s="1"/>
  <c r="AK40" i="3"/>
  <c r="J40" i="3" s="1"/>
  <c r="AF40" i="3" l="1"/>
  <c r="AG40" i="3" l="1"/>
  <c r="AN40" i="3" l="1"/>
  <c r="AO40" i="3" s="1"/>
  <c r="E40" i="3" s="1"/>
  <c r="G39" i="3"/>
  <c r="AM39" i="3"/>
  <c r="AL39" i="3"/>
  <c r="AH39" i="3" l="1"/>
  <c r="AI39" i="3"/>
  <c r="AJ39" i="3"/>
  <c r="AK39" i="3" l="1"/>
  <c r="G38" i="3"/>
  <c r="AM38" i="3"/>
  <c r="AL38" i="3"/>
  <c r="J39" i="3" l="1"/>
  <c r="AH38" i="3"/>
  <c r="AI38" i="3"/>
  <c r="AJ38" i="3"/>
  <c r="AK38" i="3" l="1"/>
  <c r="AG39" i="3"/>
  <c r="AF39" i="3"/>
  <c r="J38" i="3" l="1"/>
  <c r="AN39" i="3"/>
  <c r="AO39" i="3" s="1"/>
  <c r="E39" i="3" s="1"/>
  <c r="AG38" i="3" l="1"/>
  <c r="AF38" i="3"/>
  <c r="AN38" i="3" l="1"/>
  <c r="AO38" i="3" s="1"/>
  <c r="E38" i="3" s="1"/>
  <c r="G37" i="3" l="1"/>
  <c r="AM37" i="3"/>
  <c r="AL37" i="3"/>
  <c r="AH37" i="3" l="1"/>
  <c r="AI37" i="3"/>
  <c r="AJ37" i="3"/>
  <c r="AK37" i="3" l="1"/>
  <c r="J37" i="3" l="1"/>
  <c r="AG37" i="3" s="1"/>
  <c r="G36" i="3"/>
  <c r="AF37" i="3" l="1"/>
  <c r="AN37" i="3" s="1"/>
  <c r="AO37" i="3" s="1"/>
  <c r="E37" i="3" s="1"/>
  <c r="AM36" i="3"/>
  <c r="AL36" i="3"/>
  <c r="AH36" i="3" l="1"/>
  <c r="AI36" i="3"/>
  <c r="AJ36" i="3"/>
  <c r="AK36" i="3" l="1"/>
  <c r="J36" i="3" l="1"/>
  <c r="AF36" i="3" s="1"/>
  <c r="AG36" i="3" l="1"/>
  <c r="AN36" i="3" s="1"/>
  <c r="AO36" i="3" s="1"/>
  <c r="E36" i="3" s="1"/>
  <c r="G35" i="3" l="1"/>
  <c r="AM35" i="3" l="1"/>
  <c r="AL35" i="3"/>
  <c r="AH35" i="3" l="1"/>
  <c r="AI35" i="3"/>
  <c r="AJ35" i="3"/>
  <c r="AK35" i="3" l="1"/>
  <c r="G34" i="3"/>
  <c r="J35" i="3" l="1"/>
  <c r="AM34" i="3"/>
  <c r="AL34" i="3"/>
  <c r="AG35" i="3" l="1"/>
  <c r="AF35" i="3"/>
  <c r="AH34" i="3"/>
  <c r="AI34" i="3"/>
  <c r="AJ34" i="3"/>
  <c r="AN35" i="3" l="1"/>
  <c r="AO35" i="3" s="1"/>
  <c r="E35" i="3" s="1"/>
  <c r="AK34" i="3"/>
  <c r="J34" i="3" l="1"/>
  <c r="AF34" i="3" s="1"/>
  <c r="AG34" i="3" l="1"/>
  <c r="AN34" i="3" s="1"/>
  <c r="AO34" i="3" s="1"/>
  <c r="E34" i="3" s="1"/>
  <c r="G33" i="3" l="1"/>
  <c r="AM33" i="3"/>
  <c r="AL33" i="3"/>
  <c r="AH33" i="3" l="1"/>
  <c r="AI33" i="3"/>
  <c r="AJ33" i="3"/>
  <c r="AK33" i="3" l="1"/>
  <c r="J33" i="3" l="1"/>
  <c r="AG33" i="3" s="1"/>
  <c r="AF33" i="3" l="1"/>
  <c r="AN33" i="3" s="1"/>
  <c r="AO33" i="3" s="1"/>
  <c r="E33" i="3" s="1"/>
  <c r="G32" i="3" l="1"/>
  <c r="AM32" i="3" l="1"/>
  <c r="AL32" i="3"/>
  <c r="AH32" i="3" l="1"/>
  <c r="AI32" i="3"/>
  <c r="AJ32" i="3"/>
  <c r="AK32" i="3" l="1"/>
  <c r="J32" i="3" l="1"/>
  <c r="AG32" i="3" s="1"/>
  <c r="AF32" i="3" l="1"/>
  <c r="AN32" i="3" s="1"/>
  <c r="AO32" i="3" s="1"/>
  <c r="E32" i="3" s="1"/>
  <c r="G31" i="3"/>
  <c r="AM31" i="3"/>
  <c r="AL31" i="3"/>
  <c r="AH31" i="3" l="1"/>
  <c r="AI31" i="3"/>
  <c r="AJ31" i="3"/>
  <c r="AK31" i="3" l="1"/>
  <c r="G30" i="3"/>
  <c r="J31" i="3" l="1"/>
  <c r="AM30" i="3"/>
  <c r="AL30" i="3"/>
  <c r="AG31" i="3" l="1"/>
  <c r="AF31" i="3"/>
  <c r="AH30" i="3"/>
  <c r="AI30" i="3"/>
  <c r="AJ30" i="3"/>
  <c r="AN31" i="3" l="1"/>
  <c r="AO31" i="3" s="1"/>
  <c r="E31" i="3" s="1"/>
  <c r="AK30" i="3"/>
  <c r="G29" i="3"/>
  <c r="AM29" i="3"/>
  <c r="AL29" i="3"/>
  <c r="J30" i="3" l="1"/>
  <c r="AH29" i="3"/>
  <c r="AI29" i="3"/>
  <c r="AJ29" i="3"/>
  <c r="AK29" i="3" l="1"/>
  <c r="AF30" i="3"/>
  <c r="AG30" i="3"/>
  <c r="G28" i="3"/>
  <c r="AM28" i="3"/>
  <c r="AL28" i="3"/>
  <c r="J29" i="3" l="1"/>
  <c r="AN30" i="3"/>
  <c r="AO30" i="3" s="1"/>
  <c r="E30" i="3" s="1"/>
  <c r="AH28" i="3"/>
  <c r="AI28" i="3"/>
  <c r="AJ28" i="3"/>
  <c r="AK28" i="3" l="1"/>
  <c r="AG29" i="3"/>
  <c r="AF29" i="3"/>
  <c r="AG28" i="3"/>
  <c r="AF28" i="3"/>
  <c r="E28" i="3" l="1"/>
  <c r="AN28" i="3"/>
  <c r="AO28" i="3" s="1"/>
  <c r="AN29" i="3"/>
  <c r="AO29" i="3" s="1"/>
  <c r="E29" i="3" s="1"/>
  <c r="G27" i="3" l="1"/>
  <c r="AM27" i="3" l="1"/>
  <c r="AL27" i="3"/>
  <c r="AH27" i="3" l="1"/>
  <c r="AI27" i="3"/>
  <c r="AJ27" i="3"/>
  <c r="AK27" i="3" l="1"/>
  <c r="AG27" i="3"/>
  <c r="AF27" i="3"/>
  <c r="E27" i="3" l="1"/>
  <c r="AN27" i="3"/>
  <c r="AO27" i="3" s="1"/>
  <c r="G26" i="3" l="1"/>
  <c r="AM26" i="3"/>
  <c r="AL26" i="3"/>
  <c r="AH26" i="3" l="1"/>
  <c r="AI26" i="3"/>
  <c r="AJ26" i="3"/>
  <c r="AK26" i="3" l="1"/>
  <c r="G25" i="3"/>
  <c r="AM25" i="3"/>
  <c r="AL25" i="3"/>
  <c r="J26" i="3" l="1"/>
  <c r="AH25" i="3"/>
  <c r="AI25" i="3"/>
  <c r="AJ25" i="3"/>
  <c r="AK25" i="3" l="1"/>
  <c r="AF26" i="3"/>
  <c r="AG26" i="3"/>
  <c r="G24" i="3"/>
  <c r="AM24" i="3"/>
  <c r="AL24" i="3"/>
  <c r="J25" i="3" l="1"/>
  <c r="AN26" i="3"/>
  <c r="AO26" i="3" s="1"/>
  <c r="E26" i="3" s="1"/>
  <c r="AH24" i="3"/>
  <c r="AI24" i="3"/>
  <c r="AJ24" i="3"/>
  <c r="AK24" i="3" l="1"/>
  <c r="AG25" i="3"/>
  <c r="AF25" i="3"/>
  <c r="G23" i="3"/>
  <c r="J24" i="3" l="1"/>
  <c r="AN25" i="3"/>
  <c r="AO25" i="3" s="1"/>
  <c r="E25" i="3" s="1"/>
  <c r="AM23" i="3"/>
  <c r="AL23" i="3"/>
  <c r="AF24" i="3" l="1"/>
  <c r="AG24" i="3"/>
  <c r="AH23" i="3"/>
  <c r="AI23" i="3"/>
  <c r="AJ23" i="3"/>
  <c r="AK23" i="3" l="1"/>
  <c r="AN24" i="3"/>
  <c r="AO24" i="3" s="1"/>
  <c r="E24" i="3" s="1"/>
  <c r="J23" i="3" l="1"/>
  <c r="AF23" i="3" s="1"/>
  <c r="AG23" i="3" l="1"/>
  <c r="AN23" i="3" s="1"/>
  <c r="AO23" i="3" s="1"/>
  <c r="E23" i="3" s="1"/>
  <c r="G22" i="3"/>
  <c r="AM22" i="3"/>
  <c r="AL22" i="3"/>
  <c r="AH22" i="3" l="1"/>
  <c r="AI22" i="3"/>
  <c r="AJ22" i="3"/>
  <c r="AK22" i="3" l="1"/>
  <c r="J22" i="3" l="1"/>
  <c r="AG22" i="3" s="1"/>
  <c r="AF22" i="3" l="1"/>
  <c r="AN22" i="3" s="1"/>
  <c r="AO22" i="3" s="1"/>
  <c r="E22" i="3" s="1"/>
  <c r="G21" i="3"/>
  <c r="AM21" i="3"/>
  <c r="AL21" i="3"/>
  <c r="AH21" i="3" l="1"/>
  <c r="AI21" i="3"/>
  <c r="AJ21" i="3"/>
  <c r="AK21" i="3" l="1"/>
  <c r="J21" i="3" l="1"/>
  <c r="AG21" i="3" s="1"/>
  <c r="AF21" i="3" l="1"/>
  <c r="AN21" i="3" s="1"/>
  <c r="AO21" i="3" s="1"/>
  <c r="E21" i="3" s="1"/>
  <c r="G20" i="3" l="1"/>
  <c r="AM20" i="3"/>
  <c r="AL20" i="3"/>
  <c r="AH20" i="3" l="1"/>
  <c r="AI20" i="3"/>
  <c r="AJ20" i="3"/>
  <c r="AK20" i="3" l="1"/>
  <c r="G19" i="3"/>
  <c r="AM19" i="3"/>
  <c r="AL19" i="3"/>
  <c r="J20" i="3" l="1"/>
  <c r="AH19" i="3"/>
  <c r="AI19" i="3"/>
  <c r="AJ19" i="3"/>
  <c r="AK19" i="3" l="1"/>
  <c r="AF20" i="3"/>
  <c r="AG20" i="3"/>
  <c r="J19" i="3" l="1"/>
  <c r="AN20" i="3"/>
  <c r="AO20" i="3" s="1"/>
  <c r="E20" i="3" s="1"/>
  <c r="AG19" i="3" l="1"/>
  <c r="AF19" i="3"/>
  <c r="G18" i="3"/>
  <c r="AM18" i="3"/>
  <c r="AL18" i="3"/>
  <c r="AN19" i="3" l="1"/>
  <c r="AO19" i="3" s="1"/>
  <c r="E19" i="3" s="1"/>
  <c r="AH18" i="3"/>
  <c r="AI18" i="3"/>
  <c r="AJ18" i="3"/>
  <c r="AK18" i="3" l="1"/>
  <c r="J18" i="3" l="1"/>
  <c r="AG18" i="3" s="1"/>
  <c r="AF18" i="3" l="1"/>
  <c r="AN18" i="3" s="1"/>
  <c r="AO18" i="3" s="1"/>
  <c r="E18" i="3" s="1"/>
  <c r="G17" i="3" l="1"/>
  <c r="AM17" i="3" l="1"/>
  <c r="AL17" i="3"/>
  <c r="AH17" i="3" l="1"/>
  <c r="AI17" i="3"/>
  <c r="AJ17" i="3"/>
  <c r="AK17" i="3" l="1"/>
  <c r="G16" i="3"/>
  <c r="J17" i="3" l="1"/>
  <c r="AM16" i="3"/>
  <c r="AL16" i="3"/>
  <c r="AG17" i="3" l="1"/>
  <c r="AF17" i="3"/>
  <c r="AH16" i="3"/>
  <c r="AI16" i="3"/>
  <c r="AJ16" i="3"/>
  <c r="AN17" i="3" l="1"/>
  <c r="AO17" i="3" s="1"/>
  <c r="E17" i="3" s="1"/>
  <c r="AK16" i="3"/>
  <c r="G15" i="3"/>
  <c r="J16" i="3" l="1"/>
  <c r="AM15" i="3"/>
  <c r="AL15" i="3"/>
  <c r="AG16" i="3" l="1"/>
  <c r="AF16" i="3"/>
  <c r="AH15" i="3"/>
  <c r="AI15" i="3"/>
  <c r="AJ15" i="3"/>
  <c r="AN16" i="3" l="1"/>
  <c r="AO16" i="3" s="1"/>
  <c r="E16" i="3" s="1"/>
  <c r="AK15" i="3"/>
  <c r="J15" i="3" l="1"/>
  <c r="AF15" i="3" s="1"/>
  <c r="AG15" i="3" l="1"/>
  <c r="AN15" i="3" s="1"/>
  <c r="AO15" i="3" s="1"/>
  <c r="E15" i="3" s="1"/>
  <c r="G14" i="3" l="1"/>
  <c r="AM14" i="3" l="1"/>
  <c r="AL14" i="3"/>
  <c r="AH14" i="3" l="1"/>
  <c r="AI14" i="3"/>
  <c r="AJ14" i="3"/>
  <c r="AK14" i="3" l="1"/>
  <c r="G13" i="3"/>
  <c r="AM13" i="3"/>
  <c r="AL13" i="3"/>
  <c r="J14" i="3" l="1"/>
  <c r="AH13" i="3"/>
  <c r="AI13" i="3"/>
  <c r="AJ13" i="3"/>
  <c r="AK13" i="3" l="1"/>
  <c r="AG14" i="3"/>
  <c r="AF14" i="3"/>
  <c r="G12" i="3"/>
  <c r="AM12" i="3"/>
  <c r="AL12" i="3"/>
  <c r="J13" i="3" l="1"/>
  <c r="AN14" i="3"/>
  <c r="AO14" i="3" s="1"/>
  <c r="E14" i="3" s="1"/>
  <c r="AH12" i="3"/>
  <c r="AI12" i="3"/>
  <c r="AJ12" i="3"/>
  <c r="AK12" i="3" l="1"/>
  <c r="AG13" i="3"/>
  <c r="AF13" i="3"/>
  <c r="G11" i="3"/>
  <c r="AM11" i="3"/>
  <c r="AL11" i="3"/>
  <c r="J12" i="3" l="1"/>
  <c r="AN13" i="3"/>
  <c r="AO13" i="3" s="1"/>
  <c r="E13" i="3" s="1"/>
  <c r="AH11" i="3"/>
  <c r="AI11" i="3"/>
  <c r="AJ11" i="3"/>
  <c r="AK11" i="3" l="1"/>
  <c r="AG12" i="3"/>
  <c r="AF12" i="3"/>
  <c r="G10" i="3"/>
  <c r="J11" i="3" l="1"/>
  <c r="AN12" i="3"/>
  <c r="AO12" i="3" s="1"/>
  <c r="E12" i="3" s="1"/>
  <c r="AM10" i="3"/>
  <c r="AL10" i="3"/>
  <c r="AF11" i="3" l="1"/>
  <c r="AG11" i="3"/>
  <c r="AH10" i="3"/>
  <c r="AI10" i="3"/>
  <c r="AJ10" i="3"/>
  <c r="AK10" i="3" l="1"/>
  <c r="AN11" i="3"/>
  <c r="AO11" i="3" s="1"/>
  <c r="E11" i="3" s="1"/>
  <c r="J10" i="3" l="1"/>
  <c r="AG10" i="3" s="1"/>
  <c r="AF10" i="3" l="1"/>
  <c r="AN10" i="3" s="1"/>
  <c r="AO10" i="3" s="1"/>
  <c r="E10" i="3" s="1"/>
  <c r="G9" i="3"/>
  <c r="AM9" i="3" l="1"/>
  <c r="AL9" i="3"/>
  <c r="AH9" i="3" l="1"/>
  <c r="AI9" i="3"/>
  <c r="AJ9" i="3"/>
  <c r="AK9" i="3" l="1"/>
  <c r="G8" i="3"/>
  <c r="AM8" i="3"/>
  <c r="AL8" i="3"/>
  <c r="J9" i="3" l="1"/>
  <c r="AH8" i="3"/>
  <c r="AI8" i="3"/>
  <c r="AJ8" i="3"/>
  <c r="AK8" i="3" l="1"/>
  <c r="AF9" i="3"/>
  <c r="AG9" i="3"/>
  <c r="G7" i="3"/>
  <c r="J8" i="3" l="1"/>
  <c r="AN9" i="3"/>
  <c r="AO9" i="3" s="1"/>
  <c r="E9" i="3" s="1"/>
  <c r="AM7" i="3"/>
  <c r="AL7" i="3"/>
  <c r="AF8" i="3" l="1"/>
  <c r="AG8" i="3"/>
  <c r="AH7" i="3"/>
  <c r="AI7" i="3"/>
  <c r="AJ7" i="3"/>
  <c r="AK7" i="3" l="1"/>
  <c r="AN8" i="3"/>
  <c r="AO8" i="3" s="1"/>
  <c r="E8" i="3" s="1"/>
  <c r="J7" i="3" l="1"/>
  <c r="AG7" i="3" s="1"/>
  <c r="G6" i="3"/>
  <c r="AF7" i="3" l="1"/>
  <c r="AN7" i="3" s="1"/>
  <c r="AO7" i="3" s="1"/>
  <c r="E7" i="3" s="1"/>
  <c r="AM6" i="3"/>
  <c r="AL6" i="3"/>
  <c r="AH6" i="3" l="1"/>
  <c r="AI6" i="3"/>
  <c r="AJ6" i="3"/>
  <c r="AK6" i="3" l="1"/>
  <c r="AM5" i="3"/>
  <c r="AL5" i="3"/>
  <c r="J6" i="3" l="1"/>
  <c r="AH5" i="3"/>
  <c r="AI5" i="3"/>
  <c r="AJ5" i="3"/>
  <c r="G5" i="3"/>
  <c r="F5" i="3"/>
  <c r="AK5" i="3" l="1"/>
  <c r="AF6" i="3"/>
  <c r="AG6" i="3"/>
  <c r="AF5" i="3"/>
  <c r="AG5" i="3"/>
  <c r="AN6" i="3" l="1"/>
  <c r="AO6" i="3" s="1"/>
  <c r="E6" i="3" s="1"/>
  <c r="AN5" i="3"/>
  <c r="AO5" i="3" s="1"/>
  <c r="E5" i="3" s="1"/>
  <c r="BB3" i="3" l="1"/>
  <c r="AH3" i="3"/>
  <c r="AK3" i="3" s="1"/>
  <c r="AI3" i="3"/>
  <c r="AJ3" i="3"/>
  <c r="BH3" i="3"/>
  <c r="AM3" i="3"/>
  <c r="AD3" i="3"/>
  <c r="AL3" i="3" s="1"/>
  <c r="AT3" i="3"/>
  <c r="AF3" i="3" l="1"/>
  <c r="AG3" i="3"/>
  <c r="G3" i="3"/>
  <c r="F3" i="3"/>
  <c r="AN3" i="3" l="1"/>
  <c r="AO3" i="3" s="1"/>
  <c r="E3" i="3" s="1"/>
  <c r="C32" i="2" l="1"/>
  <c r="D36" i="2"/>
  <c r="D37" i="2"/>
  <c r="D34" i="2"/>
  <c r="C37" i="2"/>
  <c r="C34" i="2"/>
  <c r="D39" i="2"/>
  <c r="D33" i="2"/>
  <c r="C36" i="2"/>
  <c r="D38" i="2"/>
  <c r="D35" i="2"/>
  <c r="D32" i="2"/>
  <c r="C39" i="2"/>
  <c r="C33" i="2"/>
  <c r="C38" i="2"/>
  <c r="C35" i="2"/>
  <c r="C26" i="2" l="1"/>
  <c r="D26" i="2"/>
  <c r="C30" i="2" l="1"/>
  <c r="C31" i="2"/>
  <c r="C29" i="2" l="1"/>
  <c r="C28" i="2"/>
  <c r="C27" i="2"/>
  <c r="C25" i="2"/>
  <c r="C24" i="2"/>
  <c r="C23" i="2"/>
  <c r="D31" i="2" l="1"/>
  <c r="D30" i="2"/>
  <c r="C22" i="2"/>
  <c r="D25" i="2"/>
  <c r="D27" i="2"/>
  <c r="D29" i="2"/>
  <c r="D28" i="2"/>
  <c r="D24" i="2"/>
  <c r="D23" i="2"/>
  <c r="D18" i="2" l="1"/>
  <c r="D8" i="2"/>
  <c r="D19" i="2"/>
  <c r="C19" i="2"/>
  <c r="C17" i="2"/>
  <c r="C8" i="2"/>
  <c r="D17" i="2"/>
  <c r="C12" i="2"/>
  <c r="D5" i="2"/>
  <c r="D9" i="2"/>
  <c r="C10" i="2"/>
  <c r="C15" i="2"/>
  <c r="C13" i="2"/>
  <c r="C6" i="2"/>
  <c r="C5" i="2"/>
  <c r="C18" i="2"/>
  <c r="C9" i="2"/>
  <c r="C11" i="2"/>
  <c r="D14" i="2"/>
  <c r="D11" i="2"/>
  <c r="D10" i="2"/>
  <c r="D16" i="2"/>
  <c r="C7" i="2"/>
  <c r="C16" i="2"/>
  <c r="D12" i="2"/>
  <c r="D13" i="2"/>
  <c r="D15" i="2"/>
  <c r="D7" i="2"/>
  <c r="D6" i="2"/>
  <c r="C14" i="2"/>
  <c r="C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Cheryl Ye</author>
  </authors>
  <commentList>
    <comment ref="A16" authorId="0" shapeId="0" xr:uid="{D84ACB95-2014-44C1-A7B2-F0A3425D6F59}">
      <text>
        <r>
          <rPr>
            <b/>
            <sz val="9"/>
            <color indexed="81"/>
            <rFont val="Tahoma"/>
            <family val="2"/>
          </rPr>
          <t>Cheryl Ye:</t>
        </r>
        <r>
          <rPr>
            <sz val="9"/>
            <color indexed="81"/>
            <rFont val="Tahoma"/>
            <family val="2"/>
          </rPr>
          <t xml:space="preserve">
如有例外，需手动调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<sst xmlns="http://schemas.openxmlformats.org/spreadsheetml/2006/main" count="22684" uniqueCount="3836">
  <si>
    <t>债券概览 Bond Overview</t>
  </si>
  <si>
    <t>基金类别</t>
  </si>
  <si>
    <t>分类</t>
  </si>
  <si>
    <t>数量
（以ISINs计）</t>
  </si>
  <si>
    <t>二级分类</t>
  </si>
  <si>
    <t>评级分类</t>
  </si>
  <si>
    <t>平均票息率（%）</t>
  </si>
  <si>
    <t>债券类别总计</t>
  </si>
  <si>
    <t>-</t>
  </si>
  <si>
    <t>存款证</t>
  </si>
  <si>
    <t>投资级别优先普通债</t>
  </si>
  <si>
    <t>投资级别优先可赎回/可回售债</t>
  </si>
  <si>
    <t>投资级别次级普通债</t>
  </si>
  <si>
    <t>投资级别次级可赎回/可回售债</t>
  </si>
  <si>
    <t>非投资级/无评级优先可赎回/可回售债</t>
  </si>
  <si>
    <t>非投资级/无评级优先普通债</t>
  </si>
  <si>
    <t>非投资级/无评级次级可赎回/可回售债</t>
  </si>
  <si>
    <t>非投资级/无评级次级普通债</t>
  </si>
  <si>
    <t>应急可转债</t>
  </si>
  <si>
    <t>二级分类总计</t>
  </si>
  <si>
    <t>中资金融</t>
  </si>
  <si>
    <t>中资企业</t>
  </si>
  <si>
    <t>中资城投</t>
  </si>
  <si>
    <t>中资地产</t>
  </si>
  <si>
    <t>非中资企业</t>
  </si>
  <si>
    <t>非中资金融</t>
  </si>
  <si>
    <t>政府债</t>
  </si>
  <si>
    <t>债券列表 Bond List</t>
  </si>
  <si>
    <t>ID_ISIN</t>
  </si>
  <si>
    <t>SECURITY_NAME</t>
  </si>
  <si>
    <t>Issuer</t>
  </si>
  <si>
    <t>Industry_Sector</t>
  </si>
  <si>
    <t>CPN</t>
  </si>
  <si>
    <t>CPN_TYP</t>
  </si>
  <si>
    <t>CPN_FREQ</t>
  </si>
  <si>
    <t>CALLABLE</t>
  </si>
  <si>
    <t>PUTABLE</t>
  </si>
  <si>
    <t>PAYMENT_RANK</t>
  </si>
  <si>
    <t>GUARANTY_TYPE</t>
  </si>
  <si>
    <t>CRNCY</t>
  </si>
  <si>
    <t>MATURITY</t>
  </si>
  <si>
    <t>AMT_ISSUED</t>
  </si>
  <si>
    <t>EXCH_CODE</t>
  </si>
  <si>
    <t>IS_CD</t>
  </si>
  <si>
    <t>ID_BB_ULTIMATE_PARENT_CO_NAME</t>
  </si>
  <si>
    <t>PARENT_TICKER_EXCHANGE</t>
  </si>
  <si>
    <t>NAME_CHINESE_SIMPLIFIED</t>
  </si>
  <si>
    <t>FIRST_CALL_DT_ISSUANCE</t>
  </si>
  <si>
    <t>MTY_TYP</t>
  </si>
  <si>
    <t>Defaulted</t>
  </si>
  <si>
    <t>IS_SUBORDINATED</t>
  </si>
  <si>
    <t>CONVERTIBLE</t>
  </si>
  <si>
    <t>EXCHANGEABLE</t>
  </si>
  <si>
    <t>EXTENDIBLE</t>
  </si>
  <si>
    <t>STEP_UP_DOWN_PROVISION</t>
  </si>
  <si>
    <t>HYBRID_DEFERRED_PAYMENT</t>
  </si>
  <si>
    <t>IS_PERPETUAL</t>
  </si>
  <si>
    <t>KEEPWELL_AGREEMENT</t>
  </si>
  <si>
    <t>ISIN Code
国际证券标识码</t>
  </si>
  <si>
    <t>Security Name
债券名称</t>
  </si>
  <si>
    <t>Security Name
债券名称（中文）</t>
  </si>
  <si>
    <t>Risk rating
风险评级</t>
  </si>
  <si>
    <t>Need Derivative Knowledge?
需要衍生品知识？</t>
  </si>
  <si>
    <t>Complex Product
复杂产品？</t>
  </si>
  <si>
    <t>Issuer
发行人</t>
  </si>
  <si>
    <t>Bond Type
债券类别</t>
  </si>
  <si>
    <t>Secondary Category
二级分类</t>
  </si>
  <si>
    <t>Coupon (%)
票息率(%)</t>
  </si>
  <si>
    <t>Coupon Type
票息类型</t>
  </si>
  <si>
    <t>Coupon Frequency
派息频率（次/年)</t>
  </si>
  <si>
    <t>Callable?
可赎回？</t>
  </si>
  <si>
    <t>Payment Rank
偿债顺位</t>
  </si>
  <si>
    <r>
      <t xml:space="preserve">Guaranty Type
</t>
    </r>
    <r>
      <rPr>
        <b/>
        <sz val="11"/>
        <color rgb="FFFFFFFF"/>
        <rFont val="Arial"/>
        <family val="2"/>
      </rPr>
      <t>担保类型</t>
    </r>
  </si>
  <si>
    <t>Currency
货币</t>
  </si>
  <si>
    <t>Maturity
到期日</t>
  </si>
  <si>
    <t>Maturity years
剩余期限（年）</t>
  </si>
  <si>
    <t>Issued Amount
发行额</t>
  </si>
  <si>
    <t>A</t>
  </si>
  <si>
    <t>B</t>
  </si>
  <si>
    <t>Moody</t>
  </si>
  <si>
    <t>Fitch</t>
  </si>
  <si>
    <t>C</t>
  </si>
  <si>
    <t>D</t>
  </si>
  <si>
    <t>E</t>
  </si>
  <si>
    <t>Score</t>
  </si>
  <si>
    <t>PRR</t>
  </si>
  <si>
    <t>Exchange code
交易所</t>
  </si>
  <si>
    <t>CD?
存款证？</t>
  </si>
  <si>
    <t>Issuer Ultimate Parent Company
发行人实控主体</t>
  </si>
  <si>
    <t>Ultimate Parent Code
集团母公司股票代码</t>
  </si>
  <si>
    <t>Ultimate Parent Company
集团母公司(中文)</t>
  </si>
  <si>
    <t>First Call Date
第一赎回日</t>
  </si>
  <si>
    <t>Maturity Type
到期/赎回类型</t>
  </si>
  <si>
    <t>Defaulted?
已违约/破产?</t>
  </si>
  <si>
    <t>Subordinated?
次级债？</t>
  </si>
  <si>
    <t>Convertible?
可转换？</t>
  </si>
  <si>
    <t>Exchangeable?
可交换？</t>
  </si>
  <si>
    <t>Extendible?
可延期？</t>
  </si>
  <si>
    <t>Variable Pmt?
票息可变动？</t>
  </si>
  <si>
    <t>Step Up/Down?
票息上浮/下浮？</t>
  </si>
  <si>
    <t>Deferred Pmt
可延期付款？</t>
  </si>
  <si>
    <t>Perpetual?
永续债？</t>
  </si>
  <si>
    <t>CoCo？
应急可转债？</t>
  </si>
  <si>
    <t>Multiple Guarantor?
多担保人债券？</t>
  </si>
  <si>
    <t>Keepwell
Agreement
维好协议？</t>
  </si>
  <si>
    <t>Called?</t>
  </si>
  <si>
    <t>IND &amp; COMM BK CHINA/LUX</t>
  </si>
  <si>
    <t>FIXED</t>
  </si>
  <si>
    <t>USD</t>
  </si>
  <si>
    <t>NOT LISTED</t>
  </si>
  <si>
    <t>Y</t>
  </si>
  <si>
    <t>People's Republic of China</t>
  </si>
  <si>
    <t>601398 CH</t>
  </si>
  <si>
    <t>中国工商银行股份有限公司</t>
  </si>
  <si>
    <t>N/A</t>
  </si>
  <si>
    <t>AT MATURITY</t>
  </si>
  <si>
    <t>BANK OF CHINA/MACAU</t>
  </si>
  <si>
    <t>3988 HK</t>
  </si>
  <si>
    <t>中国银行股份有限公司</t>
  </si>
  <si>
    <t>BK OF COMMUNICATIONS/SG</t>
  </si>
  <si>
    <t>Bank of Communications Co Ltd</t>
  </si>
  <si>
    <t>3328 HK</t>
  </si>
  <si>
    <t>交通银行股份有限公司</t>
  </si>
  <si>
    <t>AGRICULTURAL BK CN/MACAO</t>
  </si>
  <si>
    <t>1288 HK</t>
  </si>
  <si>
    <t>GUANGZHOU RURAL BANK</t>
  </si>
  <si>
    <t>VARIABLE</t>
  </si>
  <si>
    <t>HONG KONG</t>
  </si>
  <si>
    <t>N</t>
  </si>
  <si>
    <t>1551 HK</t>
  </si>
  <si>
    <t>PERP/CALL</t>
  </si>
  <si>
    <t>XS2672283293</t>
  </si>
  <si>
    <t>中信银行(国际)</t>
  </si>
  <si>
    <t>USG8201NAC68</t>
  </si>
  <si>
    <t>中国石化</t>
  </si>
  <si>
    <t>SINOPEC GRP OVERSEAS DEV</t>
  </si>
  <si>
    <t>TRACE</t>
  </si>
  <si>
    <t>0389957D CH</t>
  </si>
  <si>
    <t>中石化海外发展有限公司</t>
  </si>
  <si>
    <t>USG8200QAC09</t>
  </si>
  <si>
    <t>USG8201JAE13</t>
  </si>
  <si>
    <t>USG82016AQ28</t>
  </si>
  <si>
    <t>USG82016AP45</t>
  </si>
  <si>
    <t>USG8189YAC87</t>
  </si>
  <si>
    <t>SINOPEC GRP OVERSEA 2012</t>
  </si>
  <si>
    <t>USG82016AM14</t>
  </si>
  <si>
    <t>SINOPEC GRP DEV 2018</t>
  </si>
  <si>
    <t>12/5/2049</t>
  </si>
  <si>
    <t>XS2179918037</t>
  </si>
  <si>
    <t>中国石油</t>
  </si>
  <si>
    <t>CNPC GLOBAL CAPITAL</t>
  </si>
  <si>
    <t>1808602D CH</t>
  </si>
  <si>
    <t>China Petroleum HongKong Hol</t>
  </si>
  <si>
    <t>23/3/2030</t>
  </si>
  <si>
    <t>USG21895AC44</t>
  </si>
  <si>
    <t>中国海洋石油</t>
  </si>
  <si>
    <t>0855359D HK</t>
  </si>
  <si>
    <t>中国海洋石油国际有限公司</t>
  </si>
  <si>
    <t>中海油服</t>
  </si>
  <si>
    <t>XS2180875234</t>
  </si>
  <si>
    <t>COSL SINGAPORE CAPITAL</t>
  </si>
  <si>
    <t>1306486D SP</t>
  </si>
  <si>
    <t>COSL Singapore Ltd</t>
  </si>
  <si>
    <t>24/3/2030</t>
  </si>
  <si>
    <t>国家电网</t>
  </si>
  <si>
    <t>STATE GRID OVERSEAS INV</t>
  </si>
  <si>
    <t>0977006D HK</t>
  </si>
  <si>
    <t>国家电网海外投资有限公司</t>
  </si>
  <si>
    <t>USG8450LAP97</t>
  </si>
  <si>
    <t>USG8449WAD68</t>
  </si>
  <si>
    <t>SGX-ST</t>
  </si>
  <si>
    <t>CPIZ CH</t>
  </si>
  <si>
    <t>国家电力投资集团有限公司</t>
  </si>
  <si>
    <t>XS1528227827</t>
  </si>
  <si>
    <t>国家电投2016年美元债</t>
  </si>
  <si>
    <t>XS2152902479</t>
  </si>
  <si>
    <t>USG8449VAC03</t>
  </si>
  <si>
    <t>中国化工</t>
  </si>
  <si>
    <t>CNAC HK FINBRIDGE CO LTD</t>
  </si>
  <si>
    <t>1511861D CH</t>
  </si>
  <si>
    <t>中国农化国际有限公司</t>
  </si>
  <si>
    <t>XS1644429935</t>
  </si>
  <si>
    <t>XS2011969818</t>
  </si>
  <si>
    <t>XS2226808249</t>
  </si>
  <si>
    <t>XS1788513734</t>
  </si>
  <si>
    <t>XS2011969735</t>
  </si>
  <si>
    <t>XS2226808165</t>
  </si>
  <si>
    <t>#N/A Field Not Applicable</t>
  </si>
  <si>
    <t>#N/A Field Not Applicable Equity</t>
  </si>
  <si>
    <t>中国建筑国际集团</t>
  </si>
  <si>
    <t>3311 HK</t>
  </si>
  <si>
    <t>中国建筑国际</t>
  </si>
  <si>
    <t>XS2344740811</t>
  </si>
  <si>
    <t>CHINA STATE CONS FINANCE</t>
  </si>
  <si>
    <t>8/6/2026</t>
  </si>
  <si>
    <t>中国交通建设</t>
  </si>
  <si>
    <t>CCCI TREASURE LTD</t>
  </si>
  <si>
    <t>1219964D HK</t>
  </si>
  <si>
    <t>CCCC International Holding L</t>
  </si>
  <si>
    <t>XS2102905168</t>
  </si>
  <si>
    <t>21/11/2026</t>
  </si>
  <si>
    <t>XS1570263563</t>
  </si>
  <si>
    <t>中信股份</t>
  </si>
  <si>
    <t>CITIC</t>
  </si>
  <si>
    <t>CITIC CH</t>
  </si>
  <si>
    <t>中国中信集团有限公司</t>
  </si>
  <si>
    <t>XS1431266920</t>
  </si>
  <si>
    <t>XS2109790001</t>
  </si>
  <si>
    <t>中粮集团</t>
  </si>
  <si>
    <t>BLOSSOM JOY LTD</t>
  </si>
  <si>
    <t>CHKZ HK</t>
  </si>
  <si>
    <t>中粮集团(香港)有限公司</t>
  </si>
  <si>
    <t>XS2237806281</t>
  </si>
  <si>
    <t>中国五矿</t>
  </si>
  <si>
    <t>MINMETALS BOUNTEOUS FIN</t>
  </si>
  <si>
    <t>CHMNLZ HK</t>
  </si>
  <si>
    <t>中国五矿香港控股有限公司</t>
  </si>
  <si>
    <t>XS1450332256</t>
  </si>
  <si>
    <t>MCC HOLDING HK CORP LTD</t>
  </si>
  <si>
    <t>中国铝业</t>
  </si>
  <si>
    <t>CHINALCO CAPITAL HOLDING</t>
  </si>
  <si>
    <t>0876599D HK</t>
  </si>
  <si>
    <t>中铝海外控股有限公司</t>
  </si>
  <si>
    <t>XS2340059794</t>
  </si>
  <si>
    <t>3/5/2026</t>
  </si>
  <si>
    <t>XS2435557959</t>
  </si>
  <si>
    <t>24/1/2027</t>
  </si>
  <si>
    <t>CHINA RAILWAY XUNJIE</t>
  </si>
  <si>
    <t>China Railway Group Ltd</t>
  </si>
  <si>
    <t>1431644D HK</t>
  </si>
  <si>
    <t>铁工(香港)财资管理有限公司</t>
  </si>
  <si>
    <t>XS1856800450</t>
  </si>
  <si>
    <t>招商局港口</t>
  </si>
  <si>
    <t>CMHI FINANCE BVI CO LTD</t>
  </si>
  <si>
    <t>144 HK</t>
  </si>
  <si>
    <t>XS2140041786</t>
  </si>
  <si>
    <t>中国旅游集团</t>
  </si>
  <si>
    <t>SUNNY EXPRESS</t>
  </si>
  <si>
    <t>CHCOCZ CH</t>
  </si>
  <si>
    <t>中国旅游集团有限公司</t>
  </si>
  <si>
    <t>XS2355517728</t>
  </si>
  <si>
    <t>现代牧业</t>
  </si>
  <si>
    <t>CHINA MODERN DAIRY HOLDI</t>
  </si>
  <si>
    <t>China Mengniu Dairy Co Ltd</t>
  </si>
  <si>
    <t>2319 HK</t>
  </si>
  <si>
    <t>蒙牛乳业</t>
  </si>
  <si>
    <t>14/6/2026</t>
  </si>
  <si>
    <t>USG3066DAA75</t>
  </si>
  <si>
    <t>新奥能源</t>
  </si>
  <si>
    <t>ENN ENERGY HOLDINGS LTD</t>
  </si>
  <si>
    <t>ENN Energy Holdings Ltd</t>
  </si>
  <si>
    <t>2688 HK</t>
  </si>
  <si>
    <t>17/4/2027</t>
  </si>
  <si>
    <t>腾讯</t>
  </si>
  <si>
    <t>TENCENT HOLDINGS LTD</t>
  </si>
  <si>
    <t>Tencent Holdings Ltd</t>
  </si>
  <si>
    <t>700 HK</t>
  </si>
  <si>
    <t>腾讯控股</t>
  </si>
  <si>
    <t>US88032XAN49</t>
  </si>
  <si>
    <t>11/1/2029</t>
  </si>
  <si>
    <t>US88032XAU81</t>
  </si>
  <si>
    <t>3/3/2030</t>
  </si>
  <si>
    <t>US88032XBA19</t>
  </si>
  <si>
    <t>US88032XAH70</t>
  </si>
  <si>
    <t>US88032XBB91</t>
  </si>
  <si>
    <t>US88032XAQ79</t>
  </si>
  <si>
    <t>US88032XAV64</t>
  </si>
  <si>
    <t>US88032XBC74</t>
  </si>
  <si>
    <t>US88032XAW48</t>
  </si>
  <si>
    <t>US88032XBD57</t>
  </si>
  <si>
    <t>US88032XAG97</t>
  </si>
  <si>
    <t>腾讯音乐娱乐集团</t>
  </si>
  <si>
    <t>US88034PAB58</t>
  </si>
  <si>
    <t>TENCENT MUSIC ENT GRP</t>
  </si>
  <si>
    <t>NEW YORK</t>
  </si>
  <si>
    <t>3/6/2030</t>
  </si>
  <si>
    <t>京东</t>
  </si>
  <si>
    <t>JD.COM INC</t>
  </si>
  <si>
    <t>JD.com Inc</t>
  </si>
  <si>
    <t>JD US</t>
  </si>
  <si>
    <t>京东集团</t>
  </si>
  <si>
    <t>US47215PAE60</t>
  </si>
  <si>
    <t>14/10/2029</t>
  </si>
  <si>
    <t>US01609WAV46</t>
  </si>
  <si>
    <t>阿里巴巴</t>
  </si>
  <si>
    <t>ALIBABA GROUP HOLDING</t>
  </si>
  <si>
    <t>Alibaba Group Holding Ltd</t>
  </si>
  <si>
    <t>BABA US</t>
  </si>
  <si>
    <t>6/6/2047</t>
  </si>
  <si>
    <t>US01609WAZ59</t>
  </si>
  <si>
    <t>9/8/2050</t>
  </si>
  <si>
    <t>US01609WAT99</t>
  </si>
  <si>
    <t>US01609WAX02</t>
  </si>
  <si>
    <t>US01609WAR34</t>
  </si>
  <si>
    <t>US01609WAU62</t>
  </si>
  <si>
    <t>US01609WAY84</t>
  </si>
  <si>
    <t>US01609WAW29</t>
  </si>
  <si>
    <t>US01609WBA99</t>
  </si>
  <si>
    <t>US056752AL23</t>
  </si>
  <si>
    <t>百度</t>
  </si>
  <si>
    <t>BAIDU INC</t>
  </si>
  <si>
    <t>Baidu Inc</t>
  </si>
  <si>
    <t>BIDU US</t>
  </si>
  <si>
    <t>29/12/2027</t>
  </si>
  <si>
    <t>US056752AR92</t>
  </si>
  <si>
    <t>7/1/2030</t>
  </si>
  <si>
    <t>US056752AV05</t>
  </si>
  <si>
    <t>US056752AT58</t>
  </si>
  <si>
    <t>US056752AU22</t>
  </si>
  <si>
    <t>USY77108AA93</t>
  </si>
  <si>
    <t>小米集团</t>
  </si>
  <si>
    <t>XIAOMI BEST TIME INTL</t>
  </si>
  <si>
    <t>Xiaomi Corp</t>
  </si>
  <si>
    <t>1810 HK</t>
  </si>
  <si>
    <t>29/1/2030</t>
  </si>
  <si>
    <t>USY77108AD33</t>
  </si>
  <si>
    <t>USY77108AF80</t>
  </si>
  <si>
    <t>US948596AE12</t>
  </si>
  <si>
    <t>微博公司</t>
  </si>
  <si>
    <t>WEIBO CORP</t>
  </si>
  <si>
    <t>Weibo Corp</t>
  </si>
  <si>
    <t>WB US</t>
  </si>
  <si>
    <t>8/4/2030</t>
  </si>
  <si>
    <t>美团</t>
  </si>
  <si>
    <t>MEITUAN</t>
  </si>
  <si>
    <t>Meituan</t>
  </si>
  <si>
    <t>3690 HK</t>
  </si>
  <si>
    <t>美团－Ｗ</t>
  </si>
  <si>
    <t>USG59669AC89</t>
  </si>
  <si>
    <t>28/7/2030</t>
  </si>
  <si>
    <t>瑞声科技</t>
  </si>
  <si>
    <t>AAC TECHNOLOGIES HOLDING</t>
  </si>
  <si>
    <t>AAC Technologies Holdings Inc</t>
  </si>
  <si>
    <t>2018 HK</t>
  </si>
  <si>
    <t>XS2341038656</t>
  </si>
  <si>
    <t>XS2342248593</t>
  </si>
  <si>
    <t>联想集团</t>
  </si>
  <si>
    <t>LENOVO GROUP LTD</t>
  </si>
  <si>
    <t>Lenovo Group Ltd</t>
  </si>
  <si>
    <t>992 HK</t>
  </si>
  <si>
    <t>USY5257YAJ65</t>
  </si>
  <si>
    <t>2/8/2030</t>
  </si>
  <si>
    <t>XS2393797530</t>
  </si>
  <si>
    <t>远东宏信</t>
  </si>
  <si>
    <t>FAR EAST HORIZON LTD</t>
  </si>
  <si>
    <t>Far East Horizon Ltd</t>
  </si>
  <si>
    <t>3360 HK</t>
  </si>
  <si>
    <t>US66980Q2C05</t>
  </si>
  <si>
    <t>中银航空租赁</t>
  </si>
  <si>
    <t>BOC AVIATION USA CORP</t>
  </si>
  <si>
    <t>2588 HK</t>
  </si>
  <si>
    <t>3/2/2033</t>
  </si>
  <si>
    <t>CLP Holdings Ltd</t>
  </si>
  <si>
    <t>881494Z HK</t>
  </si>
  <si>
    <t>CLP Power Hong Kong Ltd</t>
  </si>
  <si>
    <t>USG91139AK43</t>
  </si>
  <si>
    <t>台积电</t>
  </si>
  <si>
    <t>TSMC GLOBAL LTD</t>
  </si>
  <si>
    <t>Taiwan Semiconductor Manufactu</t>
  </si>
  <si>
    <t>2330 TT</t>
  </si>
  <si>
    <t>22/6/2027</t>
  </si>
  <si>
    <t>XS2055636109</t>
  </si>
  <si>
    <t>香港电讯</t>
  </si>
  <si>
    <t>HKT CAPITAL NO 5 LTD</t>
  </si>
  <si>
    <t>PCCW Ltd</t>
  </si>
  <si>
    <t>HKTHL HK</t>
  </si>
  <si>
    <t>Hong Kong Telecommunications</t>
  </si>
  <si>
    <t>长和</t>
  </si>
  <si>
    <t>USG2177UAB55</t>
  </si>
  <si>
    <t>USG2176DAA66</t>
  </si>
  <si>
    <t>USG2181LAA10</t>
  </si>
  <si>
    <t>USG2182GAB98</t>
  </si>
  <si>
    <t>USG2182GAC71</t>
  </si>
  <si>
    <t>USG2176DAB40</t>
  </si>
  <si>
    <t>USG2181LAB92</t>
  </si>
  <si>
    <t>USG46715AC56</t>
  </si>
  <si>
    <t>USG4672CAC94</t>
  </si>
  <si>
    <t>USG21819AA80</t>
  </si>
  <si>
    <t>CK HUTCHISON INTL 23</t>
  </si>
  <si>
    <t>CK Hutchison Holdings Ltd</t>
  </si>
  <si>
    <t>1 HK</t>
  </si>
  <si>
    <t>21/3/2028</t>
  </si>
  <si>
    <t>USG21819AB63</t>
  </si>
  <si>
    <t>21/1/2033</t>
  </si>
  <si>
    <t>USY3422VCW64</t>
  </si>
  <si>
    <t>香港政府绿色债券计划</t>
  </si>
  <si>
    <t>LONDON</t>
  </si>
  <si>
    <t>Hong Kong Special Administrati</t>
  </si>
  <si>
    <t>3343935Z HK</t>
  </si>
  <si>
    <t>香港特别行政区政府</t>
  </si>
  <si>
    <t>USY000AKAF44</t>
  </si>
  <si>
    <t>香港机场管理局</t>
  </si>
  <si>
    <t>AIRPORT AUTHORITY HK</t>
  </si>
  <si>
    <t>12/12/2027</t>
  </si>
  <si>
    <t>USY000AKAG27</t>
  </si>
  <si>
    <t>12/11/2029</t>
  </si>
  <si>
    <t>USY000AKAH00</t>
  </si>
  <si>
    <t>12/10/2032</t>
  </si>
  <si>
    <t>XS2264054706</t>
  </si>
  <si>
    <t>USY000AKAB30</t>
  </si>
  <si>
    <t>XS2264055182</t>
  </si>
  <si>
    <t>XS1934321404</t>
  </si>
  <si>
    <t>USY00284AW20</t>
  </si>
  <si>
    <t>USY000AKAC13</t>
  </si>
  <si>
    <t>USY00284AX03</t>
  </si>
  <si>
    <t>USY000AKAD95</t>
  </si>
  <si>
    <t>USY000AKAE78</t>
  </si>
  <si>
    <t>Municipality of Beijing China</t>
  </si>
  <si>
    <t>XS1717856261</t>
  </si>
  <si>
    <t>南京扬子国资</t>
  </si>
  <si>
    <t>NANJING YANG ZI STATE-OW</t>
  </si>
  <si>
    <t>Municipality of Nanjing</t>
  </si>
  <si>
    <t>XS2337489350</t>
  </si>
  <si>
    <t>重庆南岸城建</t>
  </si>
  <si>
    <t>CHONGQING NANAN CON DEV</t>
  </si>
  <si>
    <t>Chongqing Nan'an District Fina</t>
  </si>
  <si>
    <t>1436439D CH</t>
  </si>
  <si>
    <t>重庆市南岸区财政局</t>
  </si>
  <si>
    <t>CHENGDU COMM INVST GROUP</t>
  </si>
  <si>
    <t>Municipality of Chengdu</t>
  </si>
  <si>
    <t>1764930D CH</t>
  </si>
  <si>
    <t>成都市国有资产监督管理委员会</t>
  </si>
  <si>
    <t>Province of Shandong China</t>
  </si>
  <si>
    <t>华润置地</t>
  </si>
  <si>
    <t>CHINA RESOURCES LAND LTD</t>
  </si>
  <si>
    <t>39838Z HK</t>
  </si>
  <si>
    <t>CRH Land Ltd</t>
  </si>
  <si>
    <t>XS1950126109</t>
  </si>
  <si>
    <t>中海外</t>
  </si>
  <si>
    <t>CHINA OVERSEAS FIN KY VI</t>
  </si>
  <si>
    <t>688 HK</t>
  </si>
  <si>
    <t>中国海外发展</t>
  </si>
  <si>
    <t>XS2026426085</t>
  </si>
  <si>
    <t>XS1075180379</t>
  </si>
  <si>
    <t>POLY REAL ESTATE FINANCE</t>
  </si>
  <si>
    <t>XS2216209333</t>
  </si>
  <si>
    <t>希慎兴业</t>
  </si>
  <si>
    <t>ELECT GLOBAL INV LTD</t>
  </si>
  <si>
    <t>Hysan Development Co Ltd</t>
  </si>
  <si>
    <t>14 HK</t>
  </si>
  <si>
    <t>25/8/2023</t>
  </si>
  <si>
    <t>XS2227047151</t>
  </si>
  <si>
    <t>长实集团</t>
  </si>
  <si>
    <t>PANTHER VENTURES LTD</t>
  </si>
  <si>
    <t>CK Asset Holdings Ltd</t>
  </si>
  <si>
    <t>1113 HK</t>
  </si>
  <si>
    <t>17/9/2023</t>
  </si>
  <si>
    <t>XS1668531335</t>
  </si>
  <si>
    <t>长江基建集团</t>
  </si>
  <si>
    <t>PHOENIX LEAD LTD</t>
  </si>
  <si>
    <t>1038 HK</t>
  </si>
  <si>
    <t>23/8/2022</t>
  </si>
  <si>
    <t>XS2327458191</t>
  </si>
  <si>
    <t>CHEUNG KONG INFRA FIN BV</t>
  </si>
  <si>
    <t>2/6/2026</t>
  </si>
  <si>
    <t>XS2365668891</t>
  </si>
  <si>
    <t>29/7/2026</t>
  </si>
  <si>
    <t>US594918BC73</t>
  </si>
  <si>
    <t>微软公司</t>
  </si>
  <si>
    <t>MICROSOFT CORP</t>
  </si>
  <si>
    <t>Microsoft Corp</t>
  </si>
  <si>
    <t>MSFT US</t>
  </si>
  <si>
    <t>12/8/2034</t>
  </si>
  <si>
    <t>US594918BL72</t>
  </si>
  <si>
    <t>3/5/2045</t>
  </si>
  <si>
    <t>US037833EJ59</t>
  </si>
  <si>
    <t>苹果公司</t>
  </si>
  <si>
    <t>APPLE INC</t>
  </si>
  <si>
    <t>Apple Inc</t>
  </si>
  <si>
    <t>AAPL US</t>
  </si>
  <si>
    <t>5/5/2031</t>
  </si>
  <si>
    <t>US037833EV87</t>
  </si>
  <si>
    <t>10/2/2033</t>
  </si>
  <si>
    <t>US037833BH21</t>
  </si>
  <si>
    <t>US037833EK23</t>
  </si>
  <si>
    <t>5/2/2051</t>
  </si>
  <si>
    <t>US037833EA41</t>
  </si>
  <si>
    <t>20/2/2060</t>
  </si>
  <si>
    <t>AT&amp;T</t>
  </si>
  <si>
    <t>AT&amp;T INC</t>
  </si>
  <si>
    <t>AT&amp;T Inc</t>
  </si>
  <si>
    <t>T US</t>
  </si>
  <si>
    <t>美国电话电报公司</t>
  </si>
  <si>
    <t>US00206RKH48</t>
  </si>
  <si>
    <t>1/11/2031</t>
  </si>
  <si>
    <t>US00206RMM15</t>
  </si>
  <si>
    <t>1/9/2033</t>
  </si>
  <si>
    <t>US00206RMT67</t>
  </si>
  <si>
    <t>15/11/2033</t>
  </si>
  <si>
    <t>US023135CR56</t>
  </si>
  <si>
    <t>亚马逊公司</t>
  </si>
  <si>
    <t>AMAZON.COM INC</t>
  </si>
  <si>
    <t>Amazon.com Inc</t>
  </si>
  <si>
    <t>AMZN US</t>
  </si>
  <si>
    <t>1/9/2032</t>
  </si>
  <si>
    <t>US023135BJ40</t>
  </si>
  <si>
    <t>22/2/2047</t>
  </si>
  <si>
    <t>US02079KAD90</t>
  </si>
  <si>
    <t>Alphabet公司</t>
  </si>
  <si>
    <t>ALPHABET INC</t>
  </si>
  <si>
    <t>Alphabet Inc</t>
  </si>
  <si>
    <t>GOOGL US</t>
  </si>
  <si>
    <t>15/5/2030</t>
  </si>
  <si>
    <t>US02079KAG22</t>
  </si>
  <si>
    <t>15/2/2060</t>
  </si>
  <si>
    <t>US30303M8N52</t>
  </si>
  <si>
    <t>Meta平台</t>
  </si>
  <si>
    <t>META PLATFORMS INC</t>
  </si>
  <si>
    <t>Meta Platforms Inc</t>
  </si>
  <si>
    <t>META US</t>
  </si>
  <si>
    <t>Meta平台股份有限公司</t>
  </si>
  <si>
    <t>15/2/2033</t>
  </si>
  <si>
    <t>US68389XCP87</t>
  </si>
  <si>
    <t>甲骨文</t>
  </si>
  <si>
    <t>ORACLE CORP</t>
  </si>
  <si>
    <t>Oracle Corp</t>
  </si>
  <si>
    <t>ORCL US</t>
  </si>
  <si>
    <t>6/11/2032</t>
  </si>
  <si>
    <t>英特尔</t>
  </si>
  <si>
    <t>INTEL CORP</t>
  </si>
  <si>
    <t>Intel Corp</t>
  </si>
  <si>
    <t>INTC US</t>
  </si>
  <si>
    <t>US458140CE86</t>
  </si>
  <si>
    <t>10/1/2028</t>
  </si>
  <si>
    <t>US458140CG35</t>
  </si>
  <si>
    <t>10/11/2032</t>
  </si>
  <si>
    <t>US458140CB48</t>
  </si>
  <si>
    <t>5/2/2052</t>
  </si>
  <si>
    <t>US67066GAF19</t>
  </si>
  <si>
    <t>英伟达</t>
  </si>
  <si>
    <t>NVIDIA CORP</t>
  </si>
  <si>
    <t>NVIDIA Corp</t>
  </si>
  <si>
    <t>NVDA US</t>
  </si>
  <si>
    <t>1/1/2030</t>
  </si>
  <si>
    <t>US007903BF39</t>
  </si>
  <si>
    <t xml:space="preserve">  超威半导体</t>
  </si>
  <si>
    <t>ADVANCED MICRO DEVICES</t>
  </si>
  <si>
    <t>Advanced Micro Devices Inc</t>
  </si>
  <si>
    <t>AMD US</t>
  </si>
  <si>
    <t>AMD公司</t>
  </si>
  <si>
    <t>1/3/2032</t>
  </si>
  <si>
    <t>US595112BZ51</t>
  </si>
  <si>
    <t>美光科技股份有限公司</t>
  </si>
  <si>
    <t>MICRON TECHNOLOGY INC</t>
  </si>
  <si>
    <t>Micron Technology Inc</t>
  </si>
  <si>
    <t>MU US</t>
  </si>
  <si>
    <t>9/11/2032</t>
  </si>
  <si>
    <t>FRANKFURT</t>
  </si>
  <si>
    <t>US40434LAN55</t>
  </si>
  <si>
    <t>惠普</t>
  </si>
  <si>
    <t>HP INC</t>
  </si>
  <si>
    <t>HP Inc</t>
  </si>
  <si>
    <t>HPQ US</t>
  </si>
  <si>
    <t>15/10/2032</t>
  </si>
  <si>
    <t>US64110LAS51</t>
  </si>
  <si>
    <t>奈飞公司</t>
  </si>
  <si>
    <t>NETFLIX INC</t>
  </si>
  <si>
    <t>Netflix Inc</t>
  </si>
  <si>
    <t>NFLX US</t>
  </si>
  <si>
    <t>US084664CR08</t>
  </si>
  <si>
    <t>Berkshire Hathaway Inc</t>
  </si>
  <si>
    <t>BRK/A US</t>
  </si>
  <si>
    <t>伯克希尔哈撒韦公司</t>
  </si>
  <si>
    <t>15/7/2048</t>
  </si>
  <si>
    <t>US097023CU76</t>
  </si>
  <si>
    <t>波音公司</t>
  </si>
  <si>
    <t>BOEING CO</t>
  </si>
  <si>
    <t>Boeing Co/The</t>
  </si>
  <si>
    <t>BA US</t>
  </si>
  <si>
    <t>波音</t>
  </si>
  <si>
    <t>1/3/2027</t>
  </si>
  <si>
    <t>US031162DS61</t>
  </si>
  <si>
    <t>安进公司</t>
  </si>
  <si>
    <t>AMGEN INC</t>
  </si>
  <si>
    <t>Amgen Inc</t>
  </si>
  <si>
    <t>AMGN US</t>
  </si>
  <si>
    <t>2/9/2042</t>
  </si>
  <si>
    <t>US63111XAL55</t>
  </si>
  <si>
    <t>纳斯达克股份有限公司</t>
  </si>
  <si>
    <t>NASDAQ INC</t>
  </si>
  <si>
    <t>Nasdaq Inc</t>
  </si>
  <si>
    <t>NDAQ US</t>
  </si>
  <si>
    <t>28/12/2062</t>
  </si>
  <si>
    <t>USF29416AC23</t>
  </si>
  <si>
    <t>法国电力</t>
  </si>
  <si>
    <t>ELECTRICITE DE FRANCE SA</t>
  </si>
  <si>
    <t>French Republic</t>
  </si>
  <si>
    <t>223727Z FP</t>
  </si>
  <si>
    <t>法兰西共和国</t>
  </si>
  <si>
    <t>23/2/2033</t>
  </si>
  <si>
    <t>XS2338042828</t>
  </si>
  <si>
    <t>现代汽车</t>
  </si>
  <si>
    <t>HYUNDAI MOTOR MANU INDO</t>
  </si>
  <si>
    <t>Hyundai Motor Co</t>
  </si>
  <si>
    <t>005380 KS</t>
  </si>
  <si>
    <t>现代汽车公司</t>
  </si>
  <si>
    <t>EMIRATES NBD BANK PJSC</t>
  </si>
  <si>
    <t>US96122UAA25</t>
  </si>
  <si>
    <t>西太平洋银行(新西兰)AT1</t>
  </si>
  <si>
    <t>WESTPAC BANKING CORP NZ</t>
  </si>
  <si>
    <t>Westpac Banking Corp</t>
  </si>
  <si>
    <t>WBC AU</t>
  </si>
  <si>
    <t>西太平洋银行公司</t>
  </si>
  <si>
    <t>21/9/2027</t>
  </si>
  <si>
    <t>USQ08328AA64</t>
  </si>
  <si>
    <t>澳盛银行AT1</t>
  </si>
  <si>
    <t>AUST &amp; NZ BANKING GRP/UK</t>
  </si>
  <si>
    <t>AUSTRALIA</t>
  </si>
  <si>
    <t>ANZ Group Holdings Ltd</t>
  </si>
  <si>
    <t>AN3 AU</t>
  </si>
  <si>
    <t>澳新银行集团有限公司</t>
  </si>
  <si>
    <t>15/6/2026</t>
  </si>
  <si>
    <t>汇丰控股AT1</t>
  </si>
  <si>
    <t>HSBC HOLDINGS PLC</t>
  </si>
  <si>
    <t>EURONEXT-DUBLIN</t>
  </si>
  <si>
    <t>HSBC Holdings PLC</t>
  </si>
  <si>
    <t>HSBA LN</t>
  </si>
  <si>
    <t>汇丰控股</t>
  </si>
  <si>
    <t>US404280BL25</t>
  </si>
  <si>
    <t>22/5/2027</t>
  </si>
  <si>
    <t>US404280BP39</t>
  </si>
  <si>
    <t>23/3/2028</t>
  </si>
  <si>
    <t>US404280DT33</t>
  </si>
  <si>
    <t>7/3/2028</t>
  </si>
  <si>
    <t>US404280CQ03</t>
  </si>
  <si>
    <t>9/3/2031</t>
  </si>
  <si>
    <t>法国农业信贷银行AT1</t>
  </si>
  <si>
    <t>CREDIT AGRICOLE SA</t>
  </si>
  <si>
    <t>Credit Agricole Group</t>
  </si>
  <si>
    <t>464968Z FP</t>
  </si>
  <si>
    <t>Rue La Boetie SAS</t>
  </si>
  <si>
    <t>USF2R125CJ25</t>
  </si>
  <si>
    <t>23/3/2029</t>
  </si>
  <si>
    <t>北欧联合银行AT1</t>
  </si>
  <si>
    <t>NORDEA BANK ABP</t>
  </si>
  <si>
    <t>Nordea Bank Abp</t>
  </si>
  <si>
    <t>NDA FH</t>
  </si>
  <si>
    <t>北欧联合银行</t>
  </si>
  <si>
    <t>US65559D2D05</t>
  </si>
  <si>
    <t>1/3/2029</t>
  </si>
  <si>
    <t>XS0229561831</t>
  </si>
  <si>
    <t>通用电气</t>
  </si>
  <si>
    <t>GENERAL ELECTRIC CO</t>
  </si>
  <si>
    <t>General Electric Co</t>
  </si>
  <si>
    <t>GE US</t>
  </si>
  <si>
    <t>US53079QAC15</t>
  </si>
  <si>
    <t>利宝互助保险</t>
  </si>
  <si>
    <t>中国政府海外债券</t>
  </si>
  <si>
    <t>XS1706605281</t>
  </si>
  <si>
    <t>XS1891574441</t>
  </si>
  <si>
    <t>XS2084425110</t>
  </si>
  <si>
    <t>USY15025AC67</t>
  </si>
  <si>
    <t>XS1891577030</t>
  </si>
  <si>
    <t>USY15025AD41</t>
  </si>
  <si>
    <t>XS2621319040</t>
  </si>
  <si>
    <t>中国人寿保险(海外)股份有限公</t>
  </si>
  <si>
    <t>XS2056378347</t>
  </si>
  <si>
    <t>XS0852986313</t>
  </si>
  <si>
    <t>XS0985567881</t>
  </si>
  <si>
    <t>XS1451270687</t>
  </si>
  <si>
    <t>中铁迅捷</t>
  </si>
  <si>
    <t>XS2358216211</t>
  </si>
  <si>
    <t>中国金茂</t>
  </si>
  <si>
    <t>中国建投致信</t>
  </si>
  <si>
    <t>XS2116905691</t>
  </si>
  <si>
    <t>融实国际</t>
  </si>
  <si>
    <t>XS1989705063</t>
  </si>
  <si>
    <t>中国中化</t>
  </si>
  <si>
    <t>USG8185TAB55</t>
  </si>
  <si>
    <t>中国长江三峡集团</t>
  </si>
  <si>
    <t>XS2053345992</t>
  </si>
  <si>
    <t>XS2356271168</t>
  </si>
  <si>
    <t>XS2314498333</t>
  </si>
  <si>
    <t>北京首都开发</t>
  </si>
  <si>
    <t>XS1733835257</t>
  </si>
  <si>
    <t>成都交通投资集团</t>
  </si>
  <si>
    <t>XS1442177645</t>
  </si>
  <si>
    <t>广州地铁投融资(维京)</t>
  </si>
  <si>
    <t>XS2226669880</t>
  </si>
  <si>
    <t>上海国际港务</t>
  </si>
  <si>
    <t>XS2187635375</t>
  </si>
  <si>
    <t>XS2364642293</t>
  </si>
  <si>
    <t>绍兴市城市建设投资集团有限公</t>
  </si>
  <si>
    <t>XS2335142175</t>
  </si>
  <si>
    <t>北京控股</t>
  </si>
  <si>
    <t>XS2335142415</t>
  </si>
  <si>
    <t>XS2266935993</t>
  </si>
  <si>
    <t>四川发展</t>
  </si>
  <si>
    <t>中国进出口银行</t>
  </si>
  <si>
    <t>XS2243948457</t>
  </si>
  <si>
    <t>XS1599276109</t>
  </si>
  <si>
    <t>中国银行/澳门</t>
  </si>
  <si>
    <t>东亚银行</t>
  </si>
  <si>
    <t>XS2381248835</t>
  </si>
  <si>
    <t>国家开发银行</t>
  </si>
  <si>
    <t>XS1422334448</t>
  </si>
  <si>
    <t>XS1553212371</t>
  </si>
  <si>
    <t>XS1575045338</t>
  </si>
  <si>
    <t>XS2423359459</t>
  </si>
  <si>
    <t>友邦保险</t>
  </si>
  <si>
    <t>US00131MAP86</t>
  </si>
  <si>
    <t>US00131MAK99</t>
  </si>
  <si>
    <t>交银租赁</t>
  </si>
  <si>
    <t>XS1748890313</t>
  </si>
  <si>
    <t>US09681MAK45</t>
  </si>
  <si>
    <t>US09681MAS70</t>
  </si>
  <si>
    <t>XS2207824926</t>
  </si>
  <si>
    <t>XS2287540053</t>
  </si>
  <si>
    <t>国任财产保险股份</t>
  </si>
  <si>
    <t>工银国际租赁财务</t>
  </si>
  <si>
    <t>USY3R559AL64</t>
  </si>
  <si>
    <t>中国平安保险海外（控股）</t>
  </si>
  <si>
    <t>XS1994698436</t>
  </si>
  <si>
    <t>XS2301842758</t>
  </si>
  <si>
    <t>中国东方资产</t>
  </si>
  <si>
    <t>XS1692177774</t>
  </si>
  <si>
    <t>XS2255665007</t>
  </si>
  <si>
    <t>中国信达资产管理</t>
  </si>
  <si>
    <t>XS2662422802</t>
  </si>
  <si>
    <t>XS1573135099</t>
  </si>
  <si>
    <t>XS2133246590</t>
  </si>
  <si>
    <t>XS1757392540</t>
  </si>
  <si>
    <t>XS1948752826</t>
  </si>
  <si>
    <t>XS2133246327</t>
  </si>
  <si>
    <t>XS1645684827</t>
  </si>
  <si>
    <t>中国长城国际控股(III</t>
  </si>
  <si>
    <t>XS2206799004</t>
  </si>
  <si>
    <t>中国长城国际控股(V)</t>
  </si>
  <si>
    <t>XS1422790615</t>
  </si>
  <si>
    <t>华融金融II</t>
  </si>
  <si>
    <t>XS1515240015</t>
  </si>
  <si>
    <t>XS2190958301</t>
  </si>
  <si>
    <t>青山发电</t>
  </si>
  <si>
    <t>XS2307742267</t>
  </si>
  <si>
    <t>香港中华电力融资</t>
  </si>
  <si>
    <t>XS2193950354</t>
  </si>
  <si>
    <t>XS2364591367</t>
  </si>
  <si>
    <t>XS2193950271</t>
  </si>
  <si>
    <t>XS1438451848</t>
  </si>
  <si>
    <t>XS2414130711</t>
  </si>
  <si>
    <t>XS1401202517</t>
  </si>
  <si>
    <t>港灯电力金融</t>
  </si>
  <si>
    <t>XS2181902789</t>
  </si>
  <si>
    <t>XS2219618548</t>
  </si>
  <si>
    <t>XS2325157910</t>
  </si>
  <si>
    <t>怡和</t>
  </si>
  <si>
    <t>XS2325158488</t>
  </si>
  <si>
    <t>XS1509084775</t>
  </si>
  <si>
    <t>港铁公司</t>
  </si>
  <si>
    <t>XS2213668085</t>
  </si>
  <si>
    <t>XS2457484181</t>
  </si>
  <si>
    <t>港华燃气</t>
  </si>
  <si>
    <t>XS2186093923</t>
  </si>
  <si>
    <t>USG3066LAF88</t>
  </si>
  <si>
    <t>US47215PAF36</t>
  </si>
  <si>
    <t>XS2328392951</t>
  </si>
  <si>
    <t>中油燃气</t>
  </si>
  <si>
    <t>XS2320779213</t>
  </si>
  <si>
    <t>中国水务</t>
  </si>
  <si>
    <t>eHi 租车</t>
  </si>
  <si>
    <t>XS2384059122</t>
  </si>
  <si>
    <t>新濠影汇</t>
  </si>
  <si>
    <t>澳门博彩</t>
  </si>
  <si>
    <t>USG85381AF13</t>
  </si>
  <si>
    <t>USG5975LAF34</t>
  </si>
  <si>
    <t>USG5975LAE68</t>
  </si>
  <si>
    <t>US58547DAD12</t>
  </si>
  <si>
    <t>US58547DAE94</t>
  </si>
  <si>
    <t>永利澳门</t>
  </si>
  <si>
    <t>USG98149AH33</t>
  </si>
  <si>
    <t>USG98149AE02</t>
  </si>
  <si>
    <t>美高梅中国</t>
  </si>
  <si>
    <t>USG60744AG74</t>
  </si>
  <si>
    <t>澳博控股</t>
  </si>
  <si>
    <t>XS2289203551</t>
  </si>
  <si>
    <t>金沙中国</t>
  </si>
  <si>
    <t>US80007RAE53</t>
  </si>
  <si>
    <t>XS2194361494</t>
  </si>
  <si>
    <t>雅居乐</t>
  </si>
  <si>
    <t>XS2343627712</t>
  </si>
  <si>
    <t>XS2071413483</t>
  </si>
  <si>
    <t>XS2317279573</t>
  </si>
  <si>
    <t>龙光集团</t>
  </si>
  <si>
    <t>XS2206313541</t>
  </si>
  <si>
    <t>XS2272214458</t>
  </si>
  <si>
    <t>XS2281303896</t>
  </si>
  <si>
    <t>路劲基建</t>
  </si>
  <si>
    <t>XS2079096884</t>
  </si>
  <si>
    <t>XS1567389728</t>
  </si>
  <si>
    <t>XS1635996603</t>
  </si>
  <si>
    <t>XS2127855711</t>
  </si>
  <si>
    <t>XS2223762209</t>
  </si>
  <si>
    <t>XS2281039771</t>
  </si>
  <si>
    <t>XS2356173406</t>
  </si>
  <si>
    <t>XS2268392599</t>
  </si>
  <si>
    <t>新世界发展</t>
  </si>
  <si>
    <t>XS1960476387</t>
  </si>
  <si>
    <t>XS2435611327</t>
  </si>
  <si>
    <t>XS2132986741</t>
  </si>
  <si>
    <t>XS2348062899</t>
  </si>
  <si>
    <t>香港地产</t>
  </si>
  <si>
    <t>XS2050584866</t>
  </si>
  <si>
    <t>远东发展</t>
  </si>
  <si>
    <t>软银集团</t>
  </si>
  <si>
    <t>XS1684384867</t>
  </si>
  <si>
    <t>XS1793255198</t>
  </si>
  <si>
    <t>XS1642686676</t>
  </si>
  <si>
    <t>US92857WBW91</t>
  </si>
  <si>
    <t>沃达丰</t>
  </si>
  <si>
    <t>US92857WBX74</t>
  </si>
  <si>
    <t>中骏集团控股</t>
  </si>
  <si>
    <t>XS2227351900</t>
  </si>
  <si>
    <t>XS2316077572</t>
  </si>
  <si>
    <t>华南城</t>
  </si>
  <si>
    <t>XS1720216388</t>
  </si>
  <si>
    <t>富力地产</t>
  </si>
  <si>
    <t>XS2495358009</t>
  </si>
  <si>
    <t>XS2495359403</t>
  </si>
  <si>
    <t>XS2368566746</t>
  </si>
  <si>
    <t>XS2190467667</t>
  </si>
  <si>
    <t>XS2368566829</t>
  </si>
  <si>
    <t>XS2016768439</t>
  </si>
  <si>
    <t>XS2076775233</t>
  </si>
  <si>
    <t>XS2207192191</t>
  </si>
  <si>
    <t>XS2055399054</t>
  </si>
  <si>
    <t>XS2108075784</t>
  </si>
  <si>
    <t>XS1081321595</t>
  </si>
  <si>
    <t>XS2207192605</t>
  </si>
  <si>
    <t>合景泰富集团</t>
  </si>
  <si>
    <t>XS2214229887</t>
  </si>
  <si>
    <t>XS2100654586</t>
  </si>
  <si>
    <t>XS2257830716</t>
  </si>
  <si>
    <t>XS2343325622</t>
  </si>
  <si>
    <t>XS2098539815</t>
  </si>
  <si>
    <t>龙湖集团</t>
  </si>
  <si>
    <t>XS1743535491</t>
  </si>
  <si>
    <t>XS2033262895</t>
  </si>
  <si>
    <t>XS2098650414</t>
  </si>
  <si>
    <t>XS2290806285</t>
  </si>
  <si>
    <t>XS1677024579</t>
  </si>
  <si>
    <t>XS1713193586</t>
  </si>
  <si>
    <t>XS2078642183</t>
  </si>
  <si>
    <t>XS2189595049</t>
  </si>
  <si>
    <t>冠君产业信託</t>
  </si>
  <si>
    <t>长江实业金融MTN有限公司</t>
  </si>
  <si>
    <t>XS2357431084</t>
  </si>
  <si>
    <t>XS2143035587</t>
  </si>
  <si>
    <t>XS2357744619</t>
  </si>
  <si>
    <t>希慎MTN有限公司</t>
  </si>
  <si>
    <t>XS2044279334</t>
  </si>
  <si>
    <t>领展房产基金</t>
  </si>
  <si>
    <t>XS1453462076</t>
  </si>
  <si>
    <t>XS2417084030</t>
  </si>
  <si>
    <t>XS2226621840</t>
  </si>
  <si>
    <t>南丰集团</t>
  </si>
  <si>
    <t>XS1873136607</t>
  </si>
  <si>
    <t>XS2221839793</t>
  </si>
  <si>
    <t>XS1575957920</t>
  </si>
  <si>
    <t>富豪酒店</t>
  </si>
  <si>
    <t>XS2099130382</t>
  </si>
  <si>
    <t>XS1751002707</t>
  </si>
  <si>
    <t>XS1485742438</t>
  </si>
  <si>
    <t>安联保险有限公司</t>
  </si>
  <si>
    <t>法国巴黎银行</t>
  </si>
  <si>
    <t>USF1067PAE63</t>
  </si>
  <si>
    <t>USF1067PAC08</t>
  </si>
  <si>
    <t>US172967KA87</t>
  </si>
  <si>
    <t>花旗集团</t>
  </si>
  <si>
    <t>德意志银行</t>
  </si>
  <si>
    <t>CH0593093229</t>
  </si>
  <si>
    <t>EFG国际股份公司</t>
  </si>
  <si>
    <t>FR0013464963</t>
  </si>
  <si>
    <t>US37045XCA28</t>
  </si>
  <si>
    <t>固特异轮胎橡胶</t>
  </si>
  <si>
    <t>US382550BG56</t>
  </si>
  <si>
    <t>us456837ah61</t>
  </si>
  <si>
    <t>荷兰国际集团</t>
  </si>
  <si>
    <t>US456837AR44</t>
  </si>
  <si>
    <t>usg5002fam89</t>
  </si>
  <si>
    <t>捷豹路虎汽车公共有限公司</t>
  </si>
  <si>
    <t>渣打集团</t>
  </si>
  <si>
    <t>xs1480699641</t>
  </si>
  <si>
    <t>USG84228FJ22</t>
  </si>
  <si>
    <t>USG84228FQ64</t>
  </si>
  <si>
    <t>xs1049699926</t>
  </si>
  <si>
    <t>瑞银集团</t>
  </si>
  <si>
    <t>CH0558521263</t>
  </si>
  <si>
    <t>USH42097DT18</t>
  </si>
  <si>
    <t>US92857WBQ24</t>
  </si>
  <si>
    <t>XS2390145006</t>
  </si>
  <si>
    <t>XS2030348903</t>
  </si>
  <si>
    <t>招银国际租赁管理有限公司</t>
  </si>
  <si>
    <t>US12625GAF19</t>
  </si>
  <si>
    <t>US12625GAG91</t>
  </si>
  <si>
    <t>US12634MAE03</t>
  </si>
  <si>
    <t>USG23530AB75</t>
  </si>
  <si>
    <t>USG21886AB53</t>
  </si>
  <si>
    <t>USG2353WAB75</t>
  </si>
  <si>
    <t>US65334HAE27</t>
  </si>
  <si>
    <t>US65334HAG74</t>
  </si>
  <si>
    <t>US65334HAJ14</t>
  </si>
  <si>
    <t>XS1717764143</t>
  </si>
  <si>
    <t>XS2251156563</t>
  </si>
  <si>
    <t>Zhongyuan Zhicheng Co Ltd</t>
  </si>
  <si>
    <t>XS2388293487</t>
  </si>
  <si>
    <t>XS2344625632</t>
  </si>
  <si>
    <t>US45580KAK43</t>
  </si>
  <si>
    <t>纽约中国工商银行股份有限公司</t>
  </si>
  <si>
    <t>XS2384202292</t>
  </si>
  <si>
    <t>US62954HBA59</t>
  </si>
  <si>
    <t>NXP BV / NXP融资</t>
  </si>
  <si>
    <t>US62954HAJ77</t>
  </si>
  <si>
    <t>US62954HAU23</t>
  </si>
  <si>
    <t>US62954HAN89</t>
  </si>
  <si>
    <t>US62954HAL24</t>
  </si>
  <si>
    <t>US62954HAX61</t>
  </si>
  <si>
    <t>US62954HAY45</t>
  </si>
  <si>
    <t>US62954HAV06</t>
  </si>
  <si>
    <t>US62954HBE71</t>
  </si>
  <si>
    <t>US62954HBB33</t>
  </si>
  <si>
    <t>US62947QBC15</t>
  </si>
  <si>
    <t>拼多多</t>
  </si>
  <si>
    <t>USN7163RAR41</t>
  </si>
  <si>
    <t>Prosus公众有限公司</t>
  </si>
  <si>
    <t>USN7163RAW3</t>
  </si>
  <si>
    <t>USN7163RAA16</t>
  </si>
  <si>
    <t>USN7163RAQ67</t>
  </si>
  <si>
    <t>USN7163RAD54</t>
  </si>
  <si>
    <t>USN7163RAX19</t>
  </si>
  <si>
    <t>USN5946FAD98</t>
  </si>
  <si>
    <t>XS2387357341</t>
  </si>
  <si>
    <t>XS2408001365</t>
  </si>
  <si>
    <t>US91282CBB63</t>
  </si>
  <si>
    <t>美国中长期国债</t>
  </si>
  <si>
    <t>US91282CAV37</t>
  </si>
  <si>
    <t>US912828YS30</t>
  </si>
  <si>
    <t>US912828YX25</t>
  </si>
  <si>
    <t>US91282CDP32</t>
  </si>
  <si>
    <t>US912810SL35</t>
  </si>
  <si>
    <t>US912810FT08</t>
  </si>
  <si>
    <t>US912810PT97</t>
  </si>
  <si>
    <t>GENERAL DISCLAIMER 一般免责声明</t>
  </si>
  <si>
    <t>Availability可用性</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</si>
  <si>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</si>
  <si>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(A) Feature</t>
  </si>
  <si>
    <t>(B) Volatility</t>
  </si>
  <si>
    <t>Reference Index</t>
  </si>
  <si>
    <t>Volatility</t>
  </si>
  <si>
    <t>(C) Credit rating</t>
  </si>
  <si>
    <t>(D)Tenor</t>
  </si>
  <si>
    <t>(E) Currency</t>
  </si>
  <si>
    <t>S&amp;P</t>
  </si>
  <si>
    <t>LBUSTRUU Index</t>
  </si>
  <si>
    <t>A1/ -/ -</t>
  </si>
  <si>
    <t>Refer Bond</t>
  </si>
  <si>
    <t>HKD</t>
  </si>
  <si>
    <t>NR</t>
  </si>
  <si>
    <t>A2/ A-/ -</t>
  </si>
  <si>
    <t>AUD</t>
  </si>
  <si>
    <t>AAA</t>
  </si>
  <si>
    <t>Aaa</t>
  </si>
  <si>
    <t>CAD</t>
  </si>
  <si>
    <t>AA+</t>
  </si>
  <si>
    <t>Aa1</t>
  </si>
  <si>
    <t>EUR</t>
  </si>
  <si>
    <t>AA</t>
  </si>
  <si>
    <t>Aa2</t>
  </si>
  <si>
    <t>非投资级/无评级可赎回/可回售债</t>
  </si>
  <si>
    <t>GBP</t>
  </si>
  <si>
    <t>AA-</t>
  </si>
  <si>
    <t>Aa3</t>
  </si>
  <si>
    <t>非投资级别/无评级优先普通债</t>
  </si>
  <si>
    <t>- /- /BBB</t>
  </si>
  <si>
    <t>JPY</t>
  </si>
  <si>
    <t>A+</t>
  </si>
  <si>
    <t>A1</t>
  </si>
  <si>
    <t>NZD</t>
  </si>
  <si>
    <t>A2</t>
  </si>
  <si>
    <t>CN HUANENG GP HK TREASUR</t>
  </si>
  <si>
    <t>SGD</t>
  </si>
  <si>
    <t>A-</t>
  </si>
  <si>
    <t>A3</t>
  </si>
  <si>
    <t>CHINA GOVT INTL BOND</t>
  </si>
  <si>
    <t>RMB</t>
  </si>
  <si>
    <t>BBB+</t>
  </si>
  <si>
    <t>Baa1</t>
  </si>
  <si>
    <t>CATHAY PAC MTN FIN HK</t>
  </si>
  <si>
    <t>CCC</t>
  </si>
  <si>
    <t>CNY</t>
  </si>
  <si>
    <t>BBB</t>
  </si>
  <si>
    <t>Baa2</t>
  </si>
  <si>
    <t>FEC FINANCE LTD</t>
  </si>
  <si>
    <t>CNH</t>
  </si>
  <si>
    <t>BBB-</t>
  </si>
  <si>
    <t>Baa3</t>
  </si>
  <si>
    <t>BB+</t>
  </si>
  <si>
    <t>Ba1</t>
  </si>
  <si>
    <t>BB</t>
  </si>
  <si>
    <t>Ba2</t>
  </si>
  <si>
    <t>BB-</t>
  </si>
  <si>
    <t>Ba3</t>
  </si>
  <si>
    <t>B+</t>
  </si>
  <si>
    <t>B1</t>
  </si>
  <si>
    <t>B2</t>
  </si>
  <si>
    <t>B-</t>
  </si>
  <si>
    <t>B3</t>
  </si>
  <si>
    <t>CCC+</t>
  </si>
  <si>
    <t>Caa1</t>
  </si>
  <si>
    <t>Caa2</t>
  </si>
  <si>
    <t>CCC-</t>
  </si>
  <si>
    <t>Caa3</t>
  </si>
  <si>
    <t>CC</t>
  </si>
  <si>
    <t>Ca</t>
  </si>
  <si>
    <t>DDD</t>
  </si>
  <si>
    <t>DD</t>
  </si>
  <si>
    <t>A+u</t>
  </si>
  <si>
    <t>WR</t>
  </si>
  <si>
    <t>WD</t>
  </si>
  <si>
    <t>Baa3 *-</t>
  </si>
  <si>
    <t>Ba2 *-</t>
  </si>
  <si>
    <t>A- *-</t>
  </si>
  <si>
    <t>Aa3u</t>
  </si>
  <si>
    <t>BBB *-</t>
  </si>
  <si>
    <t>Ba3u</t>
  </si>
  <si>
    <t>BBB- *-</t>
  </si>
  <si>
    <t>Baa3u</t>
  </si>
  <si>
    <t>Baa1 *-</t>
  </si>
  <si>
    <t>A1u</t>
  </si>
  <si>
    <t>Baa2 *-</t>
  </si>
  <si>
    <t>到期类型</t>
  </si>
  <si>
    <t>Maturity Type</t>
  </si>
  <si>
    <t>付款顺位</t>
  </si>
  <si>
    <t>Payment Rank</t>
  </si>
  <si>
    <t>担保类型</t>
  </si>
  <si>
    <t>Guaranty Type</t>
  </si>
  <si>
    <t>英文</t>
  </si>
  <si>
    <t>中文</t>
  </si>
  <si>
    <t>到期</t>
  </si>
  <si>
    <t>第一留置权</t>
  </si>
  <si>
    <t>1st Lien</t>
  </si>
  <si>
    <t>单一</t>
  </si>
  <si>
    <t>Single</t>
  </si>
  <si>
    <t>Financial</t>
  </si>
  <si>
    <t>金融</t>
  </si>
  <si>
    <t>固定票息</t>
  </si>
  <si>
    <t>美元</t>
  </si>
  <si>
    <t>Certificate Deposit</t>
  </si>
  <si>
    <t>Low risk</t>
  </si>
  <si>
    <t>低</t>
  </si>
  <si>
    <t>未上市</t>
  </si>
  <si>
    <t>Sr Secured</t>
  </si>
  <si>
    <t>高级担保</t>
  </si>
  <si>
    <t>可赎回</t>
  </si>
  <si>
    <t>1.5留置权</t>
  </si>
  <si>
    <t>1.5 Lien</t>
  </si>
  <si>
    <t>多重</t>
  </si>
  <si>
    <t>Multiple</t>
  </si>
  <si>
    <t>Industrial</t>
  </si>
  <si>
    <t>工业</t>
  </si>
  <si>
    <t>ZERO COUPON</t>
  </si>
  <si>
    <t>零息</t>
  </si>
  <si>
    <t>港币</t>
  </si>
  <si>
    <t>Investment-grade Plain Vanilla Bonds</t>
  </si>
  <si>
    <t>Medium-low risk</t>
  </si>
  <si>
    <t>中低</t>
  </si>
  <si>
    <t>香港</t>
  </si>
  <si>
    <t>Sr Unsecured</t>
  </si>
  <si>
    <t>高级无担保</t>
  </si>
  <si>
    <t>可售回</t>
  </si>
  <si>
    <t>第二留置权</t>
  </si>
  <si>
    <t>2nd Lien</t>
  </si>
  <si>
    <t>交叉担保</t>
  </si>
  <si>
    <t>Cross Guarantee</t>
  </si>
  <si>
    <t>Basic Materials</t>
  </si>
  <si>
    <t>基础材料</t>
  </si>
  <si>
    <t>Investment-grade Callable/Putable Bonds</t>
  </si>
  <si>
    <t>投资级别可赎回/可回售债</t>
  </si>
  <si>
    <t>Medium risk</t>
  </si>
  <si>
    <t>中</t>
  </si>
  <si>
    <t>新加坡</t>
  </si>
  <si>
    <t>Unsecured</t>
  </si>
  <si>
    <t>无担保</t>
  </si>
  <si>
    <t>可偿债</t>
  </si>
  <si>
    <t>SINKABLE</t>
  </si>
  <si>
    <t>第三留置权</t>
  </si>
  <si>
    <t>3rd Lien</t>
  </si>
  <si>
    <t>Energy</t>
  </si>
  <si>
    <t>能源</t>
  </si>
  <si>
    <t>Government bonds</t>
  </si>
  <si>
    <t>Medium-high risk</t>
  </si>
  <si>
    <t>中高</t>
  </si>
  <si>
    <t>无数据</t>
  </si>
  <si>
    <t>Subordinated</t>
  </si>
  <si>
    <t>次级</t>
  </si>
  <si>
    <t>资产支持</t>
  </si>
  <si>
    <t>Asset Backed</t>
  </si>
  <si>
    <t>Utilities</t>
  </si>
  <si>
    <t>公用事业</t>
  </si>
  <si>
    <t>Non-IG Callable/Putable Bonds</t>
  </si>
  <si>
    <t>High risk</t>
  </si>
  <si>
    <t>高</t>
  </si>
  <si>
    <t>法兰克福</t>
  </si>
  <si>
    <t>注：可能存在组合，eg Callable/Sink</t>
  </si>
  <si>
    <t>担保</t>
  </si>
  <si>
    <t>Guarantee</t>
  </si>
  <si>
    <t>Communications</t>
  </si>
  <si>
    <t>交通</t>
  </si>
  <si>
    <t>Non-IG Plain Vanilla Bonds</t>
  </si>
  <si>
    <t>次低级</t>
  </si>
  <si>
    <t>Jr Subordinated</t>
  </si>
  <si>
    <t>Government</t>
  </si>
  <si>
    <t>政府</t>
  </si>
  <si>
    <t>Junior</t>
  </si>
  <si>
    <t>Consumer, Cyclical</t>
  </si>
  <si>
    <t>周期性消费</t>
  </si>
  <si>
    <t>夹层</t>
  </si>
  <si>
    <t>Mezzanine</t>
  </si>
  <si>
    <t>有担保</t>
  </si>
  <si>
    <t>Secured</t>
  </si>
  <si>
    <t>高级</t>
  </si>
  <si>
    <t>Senior</t>
  </si>
  <si>
    <t>高级非优先</t>
  </si>
  <si>
    <t>Sr Non Preferred</t>
  </si>
  <si>
    <t>高级优先债</t>
  </si>
  <si>
    <t>Sr Preferred</t>
  </si>
  <si>
    <t>次高级</t>
  </si>
  <si>
    <t>Sr Subordinated</t>
  </si>
  <si>
    <t>次级无担保</t>
  </si>
  <si>
    <t>Subordinated Unsecured</t>
  </si>
  <si>
    <t>Super Priority</t>
  </si>
  <si>
    <t>优先股</t>
  </si>
  <si>
    <t>Preferred</t>
  </si>
  <si>
    <t>Call/Put</t>
  </si>
  <si>
    <t>Subnordinated</t>
  </si>
  <si>
    <t>Coco</t>
  </si>
  <si>
    <t>Convertible and Exchangeable</t>
  </si>
  <si>
    <t>Perpetual and Preferred</t>
  </si>
  <si>
    <t>Bail-in</t>
  </si>
  <si>
    <t>Multiple credit supporter</t>
  </si>
  <si>
    <t>可转换/可交换债券</t>
  </si>
  <si>
    <t>永续债/优先股</t>
  </si>
  <si>
    <t>多担保人债券</t>
  </si>
  <si>
    <t>减计债</t>
  </si>
  <si>
    <t>AA+u</t>
  </si>
  <si>
    <t>Cu</t>
  </si>
  <si>
    <t>B3u</t>
  </si>
  <si>
    <t>A3 *-</t>
  </si>
  <si>
    <t>A2 *-</t>
  </si>
  <si>
    <t>CINDBK 6 12/05/33</t>
  </si>
  <si>
    <t>SINOPE 3 5/8 04/12/27</t>
  </si>
  <si>
    <t>SINOPE 5 3/8 10/17/43</t>
  </si>
  <si>
    <t>SINOPE 4.1 04/28/45</t>
  </si>
  <si>
    <t>SINOPE 3.35 05/13/50</t>
  </si>
  <si>
    <t>SINOPE 2.7 05/13/30</t>
  </si>
  <si>
    <t>SINOPE 4 7/8 05/17/42</t>
  </si>
  <si>
    <t>SINOPE 3.44 11/12/49</t>
  </si>
  <si>
    <t>CNPCCH 2 06/23/30</t>
  </si>
  <si>
    <t>CNPCCH 5.95 04/28/41</t>
  </si>
  <si>
    <t>COSL 2 1/2 06/24/30</t>
  </si>
  <si>
    <t>CHGRID 4 1/4 05/02/28</t>
  </si>
  <si>
    <t>CHGRID 4.85 05/07/44</t>
  </si>
  <si>
    <t>POWINV 3 7/8 12/06/26</t>
  </si>
  <si>
    <t>CHGRID 1 5/8 08/05/30</t>
  </si>
  <si>
    <t>CHGRID 4 3/8 05/22/43</t>
  </si>
  <si>
    <t>HAOHUA 4 1/8 07/19/27</t>
  </si>
  <si>
    <t>HAOHUA 4 3/4 06/19/49</t>
  </si>
  <si>
    <t>HAOHUA 3.7 09/22/50</t>
  </si>
  <si>
    <t>HAOHUA 5 1/8 03/14/28</t>
  </si>
  <si>
    <t>HAOHUA 3 7/8 06/19/29</t>
  </si>
  <si>
    <t>HAOHUA 3 09/22/30</t>
  </si>
  <si>
    <t>CHSCOI 3.4 PERP</t>
  </si>
  <si>
    <t>CHCOMU 3.65 PERP</t>
  </si>
  <si>
    <t>CITLTD 3 7/8 02/28/27</t>
  </si>
  <si>
    <t>CITLTD 3.7 06/14/26</t>
  </si>
  <si>
    <t>CITLTD 2.85 02/25/30</t>
  </si>
  <si>
    <t>COFCHK 2.2 10/21/30</t>
  </si>
  <si>
    <t>MINMET 4.2 07/27/26</t>
  </si>
  <si>
    <t>CHALUM 2 1/8 06/03/26</t>
  </si>
  <si>
    <t>CHALUM 2.95 02/24/27</t>
  </si>
  <si>
    <t>CMHI 5 08/06/28</t>
  </si>
  <si>
    <t>CHITRA 3 1/8 04/23/30</t>
  </si>
  <si>
    <t>CNMDHL 2 1/8 07/14/26</t>
  </si>
  <si>
    <t>XINAOG 4 5/8 05/17/27</t>
  </si>
  <si>
    <t>TENCNT 3.975 04/11/29</t>
  </si>
  <si>
    <t>TENCNT 2.39 06/03/30</t>
  </si>
  <si>
    <t>TENCNT 2.88 04/22/31</t>
  </si>
  <si>
    <t>TENCNT 3.925 01/19/38</t>
  </si>
  <si>
    <t>TENCNT 3.68 04/22/41</t>
  </si>
  <si>
    <t>TENCNT 4.525 04/11/49</t>
  </si>
  <si>
    <t>TENCNT 3.24 06/03/50</t>
  </si>
  <si>
    <t>TENCNT 3.84 04/22/51</t>
  </si>
  <si>
    <t>TENCNT 3.29 06/03/60</t>
  </si>
  <si>
    <t>TENCNT 3.94 04/22/61</t>
  </si>
  <si>
    <t>TENCNT 3.595 01/19/28</t>
  </si>
  <si>
    <t>TME 2 09/03/30</t>
  </si>
  <si>
    <t>JD 3 3/8 01/14/30</t>
  </si>
  <si>
    <t>BABA 4.2 12/06/47</t>
  </si>
  <si>
    <t>BABA 3.15 02/09/51</t>
  </si>
  <si>
    <t>BABA 3.4 12/06/27</t>
  </si>
  <si>
    <t>BABA 2 1/8 02/09/31</t>
  </si>
  <si>
    <t>BABA 4 1/2 11/28/34</t>
  </si>
  <si>
    <t>BABA 4 12/06/37</t>
  </si>
  <si>
    <t>BABA 2.7 02/09/41</t>
  </si>
  <si>
    <t>BABA 4.4 12/06/57</t>
  </si>
  <si>
    <t>BABA 3 1/4 02/09/61</t>
  </si>
  <si>
    <t>BIDU 4 3/8 03/29/28</t>
  </si>
  <si>
    <t>BIDU 3.425 04/07/30</t>
  </si>
  <si>
    <t>BIDU 1 5/8 02/23/27</t>
  </si>
  <si>
    <t>BIDU 2 3/8 10/09/30</t>
  </si>
  <si>
    <t>BIDU 2 3/8 08/23/31</t>
  </si>
  <si>
    <t>XIAOMI 3 3/8 04/29/30</t>
  </si>
  <si>
    <t>XIAOMI 2 7/8 07/14/31</t>
  </si>
  <si>
    <t>XIAOMI 4.1 07/14/51</t>
  </si>
  <si>
    <t>WB 3 3/8 07/08/30</t>
  </si>
  <si>
    <t>MEITUA 3.05 10/28/30</t>
  </si>
  <si>
    <t>AACTEC 2 5/8 06/02/26</t>
  </si>
  <si>
    <t>AACTEC 3 3/4 06/02/31</t>
  </si>
  <si>
    <t>LENOVO 3.421 11/02/30</t>
  </si>
  <si>
    <t>FRESHK 4 1/4 10/26/26</t>
  </si>
  <si>
    <t>BOCAVI 4 7/8 05/03/33</t>
  </si>
  <si>
    <t>TAISEM 4 3/8 07/22/27</t>
  </si>
  <si>
    <t>HKTGHD 3 1/4 09/30/29</t>
  </si>
  <si>
    <t>CKHH 3 1/2 04/05/27</t>
  </si>
  <si>
    <t>CKHH 2 3/4 09/06/29</t>
  </si>
  <si>
    <t>CKHH 2 1/2 05/08/30</t>
  </si>
  <si>
    <t>CKHH 2 1/2 04/15/31</t>
  </si>
  <si>
    <t>CKHH 3 1/8 04/15/41</t>
  </si>
  <si>
    <t>CKHH 3 3/8 09/06/49</t>
  </si>
  <si>
    <t>CKHH 3 3/8 05/08/50</t>
  </si>
  <si>
    <t>CKHH 7 1/2 08/01/27</t>
  </si>
  <si>
    <t>CKHH 7.45 11/24/33</t>
  </si>
  <si>
    <t>CKHH 4 3/4 04/21/28</t>
  </si>
  <si>
    <t>CKHH 4 7/8 04/21/33</t>
  </si>
  <si>
    <t>HKINTL 4 5/8 01/11/33</t>
  </si>
  <si>
    <t>HKAA 4 3/4 01/12/28</t>
  </si>
  <si>
    <t>HKAA 4 7/8 01/12/30</t>
  </si>
  <si>
    <t>HKAA 4 7/8 01/12/33</t>
  </si>
  <si>
    <t>HKAA 2.1 PERP</t>
  </si>
  <si>
    <t>HKAA 1 3/4 01/12/27</t>
  </si>
  <si>
    <t>HKAA 2.4 PERP</t>
  </si>
  <si>
    <t>HKAA 3.45 02/21/29</t>
  </si>
  <si>
    <t>HKAA 1 5/8 02/04/31</t>
  </si>
  <si>
    <t>HKAA 2 1/2 01/12/32</t>
  </si>
  <si>
    <t>HKAA 2 5/8 02/04/51</t>
  </si>
  <si>
    <t>HKAA 3 1/4 01/12/52</t>
  </si>
  <si>
    <t>HKAA 3 1/2 01/12/62</t>
  </si>
  <si>
    <t>NJYZSO 4 1/2 12/05/27</t>
  </si>
  <si>
    <t>CQNANA 4.56 06/10/26</t>
  </si>
  <si>
    <t>CRHZCH 4 1/8 02/26/29</t>
  </si>
  <si>
    <t>CHIOLI 3.45 07/15/29</t>
  </si>
  <si>
    <t>CHIOLI 6.45 06/11/34</t>
  </si>
  <si>
    <t>HYSAN 4.85 PERP</t>
  </si>
  <si>
    <t>CKPH 3.8 PERP</t>
  </si>
  <si>
    <t>CKINF 4.85 PERP</t>
  </si>
  <si>
    <t>CKINF 4.2 PERP</t>
  </si>
  <si>
    <t>CKINF 4 PERP</t>
  </si>
  <si>
    <t>MSFT 3 1/2 02/12/35</t>
  </si>
  <si>
    <t>MSFT 4.45 11/03/45</t>
  </si>
  <si>
    <t>AAPL 1.7 08/05/31</t>
  </si>
  <si>
    <t>AAPL 4.3 05/10/33</t>
  </si>
  <si>
    <t>AAPL 4 3/8 05/13/45</t>
  </si>
  <si>
    <t>AAPL 2.7 08/05/51</t>
  </si>
  <si>
    <t>AAPL 2.55 08/20/60</t>
  </si>
  <si>
    <t>T 2 1/4 02/01/32</t>
  </si>
  <si>
    <t>T 2.55 12/01/33</t>
  </si>
  <si>
    <t>T 5.4 02/15/34</t>
  </si>
  <si>
    <t>AMZN 4.7 12/01/32</t>
  </si>
  <si>
    <t>AMZN 4.05 08/22/47</t>
  </si>
  <si>
    <t>GOOGL 1.1 08/15/30</t>
  </si>
  <si>
    <t>GOOGL 2 1/4 08/15/60</t>
  </si>
  <si>
    <t>META 4.95 05/15/33</t>
  </si>
  <si>
    <t>ORCL 4.9 02/06/33</t>
  </si>
  <si>
    <t>INTC 4 7/8 02/10/28</t>
  </si>
  <si>
    <t>INTC 5.2 02/10/33</t>
  </si>
  <si>
    <t>INTC 4.9 08/05/52</t>
  </si>
  <si>
    <t>NVDA 2.85 04/01/30</t>
  </si>
  <si>
    <t>AMD 3.924 06/01/32</t>
  </si>
  <si>
    <t>MU 5 7/8 02/09/33</t>
  </si>
  <si>
    <t>HPQ 5 1/2 01/15/33</t>
  </si>
  <si>
    <t>NFLX 4 7/8 04/15/28</t>
  </si>
  <si>
    <t>BRK 4 1/4 01/15/49</t>
  </si>
  <si>
    <t>BA 5.04 05/01/27</t>
  </si>
  <si>
    <t>AMGN 5.6 03/02/43</t>
  </si>
  <si>
    <t>NDAQ 6.1 06/28/63</t>
  </si>
  <si>
    <t>EDF 6 1/4 05/23/33</t>
  </si>
  <si>
    <t>HYNMOT 1 3/4 05/06/26</t>
  </si>
  <si>
    <t>WSTP 5 PERP</t>
  </si>
  <si>
    <t>ANZ 6 3/4 PERP</t>
  </si>
  <si>
    <t>HSBC 6 PERP</t>
  </si>
  <si>
    <t>HSBC 6 1/2 PERP</t>
  </si>
  <si>
    <t>HSBC 8 PERP</t>
  </si>
  <si>
    <t>HSBC 4.7 PERP</t>
  </si>
  <si>
    <t>ACAFP 4 3/4 PERP</t>
  </si>
  <si>
    <t>NDAFH 3 3/4 PERP</t>
  </si>
  <si>
    <t>GE 4 7/8 09/18/37</t>
  </si>
  <si>
    <t>LIBMUT 7 7/8 10/15/26</t>
  </si>
  <si>
    <t>CHINA 2 5/8 11/02/27</t>
  </si>
  <si>
    <t>CHINA 3 1/2 10/19/28</t>
  </si>
  <si>
    <t>CHINA 2 1/8 12/03/29</t>
  </si>
  <si>
    <t>CHINA 1.2 10/21/30</t>
  </si>
  <si>
    <t>CHINA 4 10/19/48</t>
  </si>
  <si>
    <t>CHINA 2 1/4 10/21/50</t>
  </si>
  <si>
    <t>CHILOV 5.35 08/15/33</t>
  </si>
  <si>
    <t>CHIOLI 3.05 11/27/29</t>
  </si>
  <si>
    <t>CHIOLI 5.35 11/15/42</t>
  </si>
  <si>
    <t>CHIOLI 6 3/8 10/29/43</t>
  </si>
  <si>
    <t>CHRAIL 3 1/4 07/28/26</t>
  </si>
  <si>
    <t>CSSSHI 2.1 07/27/26</t>
  </si>
  <si>
    <t>JIANYI 2 1/8 08/27/30</t>
  </si>
  <si>
    <t>SDIC 3 3/4 05/21/29</t>
  </si>
  <si>
    <t>SINOCH 6.3 11/12/40</t>
  </si>
  <si>
    <t>YANTZE 3.2 10/16/49</t>
  </si>
  <si>
    <t>BJCONS 2.22 07/02/26</t>
  </si>
  <si>
    <t>BCDHGR 3 1/4 07/15/26</t>
  </si>
  <si>
    <t>CDCOMM 4 3/4 12/13/27</t>
  </si>
  <si>
    <t>CQNANA 4 1/2 08/17/26</t>
  </si>
  <si>
    <t>GUAMET 2.31 09/17/30</t>
  </si>
  <si>
    <t>SHPORT 2 3/8 07/13/30</t>
  </si>
  <si>
    <t>SXUCI 2 1/2 08/19/26</t>
  </si>
  <si>
    <t>BEIENT 2 05/06/26</t>
  </si>
  <si>
    <t>BEIENT 3 1/8 05/06/31</t>
  </si>
  <si>
    <t>SIDEVE 2.8 08/18/26</t>
  </si>
  <si>
    <t>BCHINA 2 1/4 10/22/30</t>
  </si>
  <si>
    <t>BCHINA 3 1/2 04/20/27</t>
  </si>
  <si>
    <t>BNKEA 5 1/8 07/07/28</t>
  </si>
  <si>
    <t>SDBC 3 06/01/26</t>
  </si>
  <si>
    <t>SDBC 4 01/24/37</t>
  </si>
  <si>
    <t>EXIMCH 3 3/8 03/14/27</t>
  </si>
  <si>
    <t>BNKEA 4 7/8 04/22/32</t>
  </si>
  <si>
    <t>AIA 4.95 04/04/33</t>
  </si>
  <si>
    <t>AIA 3.2 09/16/40</t>
  </si>
  <si>
    <t>BKCOML 4 01/25/28</t>
  </si>
  <si>
    <t>BOCAVI 3 09/11/29</t>
  </si>
  <si>
    <t>BOCAVI 2 5/8 09/17/30</t>
  </si>
  <si>
    <t>CMINLE 2 3/4 08/12/30</t>
  </si>
  <si>
    <t>GRPCIN 3.35 06/01/26</t>
  </si>
  <si>
    <t>ICBCIL 3 5/8 05/19/26</t>
  </si>
  <si>
    <t>PINGIN 4 1/4 05/28/29</t>
  </si>
  <si>
    <t>PINGIN 2.95 02/25/31</t>
  </si>
  <si>
    <t>ORIEAS 4 3/8 12/21/27</t>
  </si>
  <si>
    <t>ORIEAS 2 3/4 11/17/30</t>
  </si>
  <si>
    <t>CCAMCL 5 3/4 02/07/27</t>
  </si>
  <si>
    <t>CCAMCL 4.4 03/09/27</t>
  </si>
  <si>
    <t>CCAMCL 3 03/18/27</t>
  </si>
  <si>
    <t>CCAMCL 4 3/4 02/08/28</t>
  </si>
  <si>
    <t>CCAMCL 4 3/4 02/21/29</t>
  </si>
  <si>
    <t>CCAMCL 3 1/8 03/18/30</t>
  </si>
  <si>
    <t>GRWALL 3 7/8 08/31/27</t>
  </si>
  <si>
    <t>GRWALL 2 3/8 08/18/30</t>
  </si>
  <si>
    <t>HRINTH 4 5/8 06/03/26</t>
  </si>
  <si>
    <t>HRINTH 4 7/8 11/22/26</t>
  </si>
  <si>
    <t>CASPEA 2.2 06/22/30</t>
  </si>
  <si>
    <t>CASPEA 2 1/8 03/03/31</t>
  </si>
  <si>
    <t>CHINLP 2 1/8 06/30/30</t>
  </si>
  <si>
    <t>CHINLP 2 1/4 07/21/31</t>
  </si>
  <si>
    <t>CHINLP 2 1/2 06/30/35</t>
  </si>
  <si>
    <t>HKTGHD 3 07/14/26</t>
  </si>
  <si>
    <t>HKTGHD 3 01/18/32</t>
  </si>
  <si>
    <t>HKE 2 7/8 05/03/26</t>
  </si>
  <si>
    <t>HKE 2 1/4 06/09/30</t>
  </si>
  <si>
    <t>HKE 1 7/8 08/27/30</t>
  </si>
  <si>
    <t>JMHLDS 2 1/2 04/09/31</t>
  </si>
  <si>
    <t>JMHLDS 2 7/8 04/09/36</t>
  </si>
  <si>
    <t>MTRC 2 1/2 11/02/26</t>
  </si>
  <si>
    <t>MTRC 1 5/8 08/19/30</t>
  </si>
  <si>
    <t>PANVA 4 04/26/27</t>
  </si>
  <si>
    <t>CHMEDA 2 1/2 06/17/30</t>
  </si>
  <si>
    <t>XINAOG 2 5/8 09/17/30</t>
  </si>
  <si>
    <t>JD 4 1/8 01/14/50</t>
  </si>
  <si>
    <t>CHIOIL 4.7 06/30/26</t>
  </si>
  <si>
    <t>CWAHK 4.85 05/18/26</t>
  </si>
  <si>
    <t>EHICAR 7 09/21/26</t>
  </si>
  <si>
    <t>STCITY 6 1/2 01/15/28</t>
  </si>
  <si>
    <t>MPEL 5 3/4 07/21/28</t>
  </si>
  <si>
    <t>MPEL 5 3/8 12/04/29</t>
  </si>
  <si>
    <t>WYNMAC 5 5/8 08/26/28</t>
  </si>
  <si>
    <t>WYNMAC 5 1/8 12/15/29</t>
  </si>
  <si>
    <t>MGMCHI 4 3/4 02/01/27</t>
  </si>
  <si>
    <t>SJMHOL 4.85 01/27/28</t>
  </si>
  <si>
    <t>SANLTD 5.4 08/08/28</t>
  </si>
  <si>
    <t>AGILE 5 3/4 01/02/25</t>
  </si>
  <si>
    <t>AGILE 5 1/2 05/17/26</t>
  </si>
  <si>
    <t>AGILE 7 7/8 PERP</t>
  </si>
  <si>
    <t>YLLGSP 5 1/8 05/20/26</t>
  </si>
  <si>
    <t>LOGPH 5 1/4 10/19/25</t>
  </si>
  <si>
    <t>LOGPH 4.85 12/14/26</t>
  </si>
  <si>
    <t>LOGPH 4 1/2 01/13/28</t>
  </si>
  <si>
    <t>ROADKG 7 3/4 PERP</t>
  </si>
  <si>
    <t>ROADKG 7.95 PERP</t>
  </si>
  <si>
    <t>ROADKG 7 PERP</t>
  </si>
  <si>
    <t>ROADKG 5.9 03/05/25</t>
  </si>
  <si>
    <t>ROADKG 6 09/04/25</t>
  </si>
  <si>
    <t>ROADKG 5.2 01/12/26</t>
  </si>
  <si>
    <t>ROADKG 5 1/8 07/26/26</t>
  </si>
  <si>
    <t>NWDEVL 4.8 PERP</t>
  </si>
  <si>
    <t>NWDEVL 6 1/4 PERP</t>
  </si>
  <si>
    <t>NWDEVL 6.15 PERP</t>
  </si>
  <si>
    <t>NWDEVL 5 1/4 PERP</t>
  </si>
  <si>
    <t>NWDEVL 4 1/8 PERP</t>
  </si>
  <si>
    <t>FAEACO 7 3/8 PERP</t>
  </si>
  <si>
    <t>SOFTBK 5 1/8 09/19/27</t>
  </si>
  <si>
    <t>SOFTBK 6 1/4 04/15/28</t>
  </si>
  <si>
    <t>SOFTBK 6 7/8 PERP</t>
  </si>
  <si>
    <t>VOD 4 1/8 06/04/2081</t>
  </si>
  <si>
    <t>VOD 5 1/8 06/04/2081</t>
  </si>
  <si>
    <t>CHINSC 7 05/02/25</t>
  </si>
  <si>
    <t>CHINSC 5.95 09/29/24</t>
  </si>
  <si>
    <t>CSCHCN 4 1/2 08/19/27</t>
  </si>
  <si>
    <t>GZRFPR 7 1/2 07/11/27</t>
  </si>
  <si>
    <t>GZRFPR 7 1/2 07/11/28</t>
  </si>
  <si>
    <t>PINGRE 3.45 07/29/26</t>
  </si>
  <si>
    <t>GRNLGR 7 3/4 06/25/28</t>
  </si>
  <si>
    <t>GRNLGR 6.6 11/13/28</t>
  </si>
  <si>
    <t>GRNLGR 7 1/8 04/22/29</t>
  </si>
  <si>
    <t>GRNLGR 7 3/4 09/26/29</t>
  </si>
  <si>
    <t>GRNLGR 7 3/4 03/03/30</t>
  </si>
  <si>
    <t>GRNLGR 6 7/8 07/03/30</t>
  </si>
  <si>
    <t>GRNLGR 8 1/4 01/22/31</t>
  </si>
  <si>
    <t>KWGPRO 5.95 08/10/25</t>
  </si>
  <si>
    <t>KWGPRO 7.4 01/13/27</t>
  </si>
  <si>
    <t>KWGPRO 6.3 02/13/26</t>
  </si>
  <si>
    <t>KWGPRO 6 08/14/26</t>
  </si>
  <si>
    <t>LNGFOR 3 3/8 04/13/27</t>
  </si>
  <si>
    <t>LNGFOR 4 1/2 01/16/28</t>
  </si>
  <si>
    <t>LNGFOR 3.95 09/16/29</t>
  </si>
  <si>
    <t>LNGFOR 3.85 01/13/32</t>
  </si>
  <si>
    <t>FTLNHD 4 1/2 05/02/26</t>
  </si>
  <si>
    <t>VNKRLE 3.975 11/09/27</t>
  </si>
  <si>
    <t>VNKRLE 3 1/2 11/12/29</t>
  </si>
  <si>
    <t>CPREIT 2.95 06/15/30</t>
  </si>
  <si>
    <t>CKPFIN 1 3/8 06/30/26</t>
  </si>
  <si>
    <t>HKLSP 2 7/8 05/27/30</t>
  </si>
  <si>
    <t>HKLSP 2 1/4 07/15/31</t>
  </si>
  <si>
    <t>HYSAN 2.82 09/04/29</t>
  </si>
  <si>
    <t>LINREI 2 7/8 07/21/26</t>
  </si>
  <si>
    <t>LINREI 2 3/4 01/19/32</t>
  </si>
  <si>
    <t>NANFUN 5 PERP</t>
  </si>
  <si>
    <t>NANFUN 5 09/05/28</t>
  </si>
  <si>
    <t>NANFUN 3 5/8 08/27/30</t>
  </si>
  <si>
    <t>REGH 6 1/2 PERP</t>
  </si>
  <si>
    <t>SUNHUN 2 7/8 01/21/30</t>
  </si>
  <si>
    <t>WREICL 3 1/2 01/17/28</t>
  </si>
  <si>
    <t>ALVGR 3 7/8 PERP</t>
  </si>
  <si>
    <t>BNP 8 1/2 PERP</t>
  </si>
  <si>
    <t>BNP 7 3/4 PERP</t>
  </si>
  <si>
    <t>C 4.45 09/29/27</t>
  </si>
  <si>
    <t>EFGBNK 5 1/2 PERP</t>
  </si>
  <si>
    <t>EDF 4 1/2 12/04/69</t>
  </si>
  <si>
    <t>GM 5 3/4 PERP</t>
  </si>
  <si>
    <t>GT 4 7/8 03/15/27</t>
  </si>
  <si>
    <t>INTNED 3.95 03/29/27</t>
  </si>
  <si>
    <t>INTNED 5 3/4 PERP</t>
  </si>
  <si>
    <t>TTMTIN 4 1/2 10/01/27</t>
  </si>
  <si>
    <t>STANLN 4.3 02/19/27</t>
  </si>
  <si>
    <t>STANLN 7 3/4 PERP</t>
  </si>
  <si>
    <t>STANLN 6.301 01/09/29</t>
  </si>
  <si>
    <t>STANLN 5.7 03/26/44</t>
  </si>
  <si>
    <t>UBS 5 1/8 PERP</t>
  </si>
  <si>
    <t>UBS 5.959 01/12/34</t>
  </si>
  <si>
    <t>VOD 7 04/04/2079</t>
  </si>
  <si>
    <t>BCHINA 1 3/4 11/09/26</t>
  </si>
  <si>
    <t>CHJMAO 4 1/4 07/23/29</t>
  </si>
  <si>
    <t>CNOOC 2 7/8 09/30/29</t>
  </si>
  <si>
    <t>CNOOC 3.3 09/30/49</t>
  </si>
  <si>
    <t>CNOOC 4 3/8 05/02/28</t>
  </si>
  <si>
    <t>CNOOC 5 05/02/42</t>
  </si>
  <si>
    <t>CNOOC 5 1/2 05/21/33</t>
  </si>
  <si>
    <t>CNOOC 5 3/4 01/26/41</t>
  </si>
  <si>
    <t>CNOOC 5 7/8 03/10/35</t>
  </si>
  <si>
    <t>CNOOC 6.4 05/15/37</t>
  </si>
  <si>
    <t>CNOOC 7 1/2 07/30/39</t>
  </si>
  <si>
    <t>EXIMCH 4 11/28/47</t>
  </si>
  <si>
    <t>HNYUZI 3.2 07/06/26</t>
  </si>
  <si>
    <t>HZCONI 2.95 10/28/26</t>
  </si>
  <si>
    <t>HZFYCT 3.2 06/25/26</t>
  </si>
  <si>
    <t>ICBCAS 3.538 11/08/27</t>
  </si>
  <si>
    <t>JNUCGC 2.4 09/23/26</t>
  </si>
  <si>
    <t>NXPI 2 1/2 05/11/31</t>
  </si>
  <si>
    <t>NXPI 2.65 02/15/32</t>
  </si>
  <si>
    <t>NXPI 3 1/4 05/11/41</t>
  </si>
  <si>
    <t>NXPI 3 1/4 11/30/51</t>
  </si>
  <si>
    <t>NXPI 3 1/8 02/15/42</t>
  </si>
  <si>
    <t>NXPI 3.15 05/01/27</t>
  </si>
  <si>
    <t>NXPI 3.4 05/01/30</t>
  </si>
  <si>
    <t>NXPI 4.3 06/18/29</t>
  </si>
  <si>
    <t>NXPI 4.4 06/01/27</t>
  </si>
  <si>
    <t>NXPI 5 01/15/33</t>
  </si>
  <si>
    <t>NXPI 5.55 12/01/28</t>
  </si>
  <si>
    <t>PRXNA 3.061 07/13/31</t>
  </si>
  <si>
    <t>PRXNA 3.257 01/19/27</t>
  </si>
  <si>
    <t>PRXNA 3.68 01/21/30</t>
  </si>
  <si>
    <t>PRXNA 3.832 02/08/51</t>
  </si>
  <si>
    <t>PRXNA 4.027 08/03/50</t>
  </si>
  <si>
    <t>PRXNA 4.193 01/19/32</t>
  </si>
  <si>
    <t>PRXNA 4.85 07/06/27</t>
  </si>
  <si>
    <t>SINOCH 1 1/2 09/23/26</t>
  </si>
  <si>
    <t>SINOCH 2 1/4 11/24/26</t>
  </si>
  <si>
    <t>T 0 5/8 12/31/27</t>
  </si>
  <si>
    <t>T 0 7/8 11/15/30</t>
  </si>
  <si>
    <t>T 1 3/4 11/15/29</t>
  </si>
  <si>
    <t>T 1 3/4 12/31/26</t>
  </si>
  <si>
    <t>T 1 3/8 12/31/28</t>
  </si>
  <si>
    <t>T 2 02/15/50</t>
  </si>
  <si>
    <t>T 4 1/2 02/15/36</t>
  </si>
  <si>
    <t>T 4 3/4 02/15/37</t>
  </si>
  <si>
    <t>DEFAULTED</t>
  </si>
  <si>
    <t>STEP CPN</t>
  </si>
  <si>
    <t>PAY-IN-KIND</t>
  </si>
  <si>
    <t>新濠博亚</t>
  </si>
  <si>
    <t>注：数据仅考虑算术计算方式，并未综合考虑各基金的实际情况和具体数据日期，仅供参考</t>
  </si>
  <si>
    <t>保释债（Bail in feature）</t>
  </si>
  <si>
    <t>Bail-in?
保释债（Bail in feature）？</t>
  </si>
  <si>
    <t>Disclaimer免责声明</t>
  </si>
  <si>
    <t>Information as
更新日期</t>
  </si>
  <si>
    <t>IBOXHY Index</t>
  </si>
  <si>
    <t>LGDRTRUU Index</t>
  </si>
  <si>
    <t>IBOXIG Index</t>
  </si>
  <si>
    <t>HYG US Equity</t>
  </si>
  <si>
    <t>JNK US Equity</t>
  </si>
  <si>
    <t>IG US Equity</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</si>
  <si>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</si>
  <si>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</si>
  <si>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Caa2u</t>
  </si>
  <si>
    <t>Caa1u</t>
  </si>
  <si>
    <t>Ba1 *-</t>
  </si>
  <si>
    <t>B2u</t>
  </si>
  <si>
    <t>Caa3u</t>
  </si>
  <si>
    <t>B- *-</t>
  </si>
  <si>
    <t>Au</t>
  </si>
  <si>
    <t>Baa1u</t>
  </si>
  <si>
    <t>BB- *-</t>
  </si>
  <si>
    <t>BB+ *-</t>
  </si>
  <si>
    <t>DAH SING BANK LTD</t>
  </si>
  <si>
    <t>SHANGHAI COMMERCIAL BANK</t>
  </si>
  <si>
    <t>LEE &amp; MAN PAPER MFG LTD</t>
  </si>
  <si>
    <t>AGILE GROUP HOLDINGS LTD</t>
  </si>
  <si>
    <t>SEAZEN GROUP LTD</t>
  </si>
  <si>
    <t>NWD FINANCE (BVI) LTD</t>
  </si>
  <si>
    <t>CHINA AOYUAN GROUP LTD</t>
  </si>
  <si>
    <t>CHINA SOUTH CITY HOLDING</t>
  </si>
  <si>
    <t>COUNTRY GARDEN HLDGS</t>
  </si>
  <si>
    <t>EASY TACTIC LTD</t>
  </si>
  <si>
    <t>KAISA GROUP HOLDINGS LTD</t>
  </si>
  <si>
    <t>MODERN LAND CHINA CO LTD</t>
  </si>
  <si>
    <t>POWERLONG REAL ESTATE</t>
  </si>
  <si>
    <t>MEGA WISDOM GLOBAL</t>
  </si>
  <si>
    <t>SUNAC CHINA HOLDINGS LTD</t>
  </si>
  <si>
    <t>CELESTIAL MILES LTD</t>
  </si>
  <si>
    <t>RH INTL FINANCE LTD</t>
  </si>
  <si>
    <t>FRANSHION BRILLIANT LTD</t>
  </si>
  <si>
    <t>SMART INSIGHT INTL LTD</t>
  </si>
  <si>
    <t>IQIYI INC</t>
  </si>
  <si>
    <t>PDD HOLDINGS INC</t>
  </si>
  <si>
    <t>Gold Best Holdings Ltd</t>
  </si>
  <si>
    <t>Concrete Win Ltd</t>
  </si>
  <si>
    <t>2356 HK</t>
  </si>
  <si>
    <t>大新银行集团有限公司</t>
  </si>
  <si>
    <t>5876 TT</t>
  </si>
  <si>
    <t>上海商银</t>
  </si>
  <si>
    <t>1632948Z VI</t>
  </si>
  <si>
    <t>0878468D HK</t>
  </si>
  <si>
    <t>Top Coast Investment Ltd</t>
  </si>
  <si>
    <t>1346979D CH</t>
  </si>
  <si>
    <t>Wealth Zone Hong Kong Invest</t>
  </si>
  <si>
    <t>17 HK</t>
  </si>
  <si>
    <t>新世界发展有限公司</t>
  </si>
  <si>
    <t>3883 HK</t>
  </si>
  <si>
    <t>中国奥园集团股份有限公司</t>
  </si>
  <si>
    <t>1668 HK</t>
  </si>
  <si>
    <t>华南城控股有限公司</t>
  </si>
  <si>
    <t>1886840D VI</t>
  </si>
  <si>
    <t>0793327D CH</t>
  </si>
  <si>
    <t>富力地产(香港)有限公司</t>
  </si>
  <si>
    <t>1638 HK</t>
  </si>
  <si>
    <t>佳兆业集团控股有限公司</t>
  </si>
  <si>
    <t>1345759D CH</t>
  </si>
  <si>
    <t>极地控股有限公司</t>
  </si>
  <si>
    <t>1238 HK</t>
  </si>
  <si>
    <t>宝龙地产控股有限公司</t>
  </si>
  <si>
    <t>1772170D CH</t>
  </si>
  <si>
    <t>Sino-Ocean Capital Holding L</t>
  </si>
  <si>
    <t>1918 HK</t>
  </si>
  <si>
    <t>融创中国控股有限公司</t>
  </si>
  <si>
    <t>659 HK</t>
  </si>
  <si>
    <t>新创建集团有限公司</t>
  </si>
  <si>
    <t>78 HK</t>
  </si>
  <si>
    <t>富豪酒店国际控股有限公司</t>
  </si>
  <si>
    <t>817 HK</t>
  </si>
  <si>
    <t>中国金茂控股集团有限公司</t>
  </si>
  <si>
    <t>1293731D VI</t>
  </si>
  <si>
    <t>百度控股有限公司</t>
  </si>
  <si>
    <t>PDD US</t>
  </si>
  <si>
    <t>Moody / SP / Fitch</t>
  </si>
  <si>
    <t>Caa1/-/-</t>
  </si>
  <si>
    <t>B2/B+/WD</t>
  </si>
  <si>
    <t>-/-/WD</t>
  </si>
  <si>
    <t>B3/-/WD</t>
  </si>
  <si>
    <t>Ca/-/WD</t>
  </si>
  <si>
    <t>Caa2/-/-</t>
  </si>
  <si>
    <t>WD/-/-</t>
  </si>
  <si>
    <t>Ba1/-/BBB-</t>
  </si>
  <si>
    <t>XS2343337122</t>
  </si>
  <si>
    <t>XS2281321799</t>
  </si>
  <si>
    <t>US912810RP57</t>
  </si>
  <si>
    <t>HK0000298999</t>
  </si>
  <si>
    <t>HK0000317724</t>
  </si>
  <si>
    <t>HK0000153905</t>
  </si>
  <si>
    <t>HK0000153913</t>
  </si>
  <si>
    <t>HK0000251295</t>
  </si>
  <si>
    <t>HK0000939428</t>
  </si>
  <si>
    <t>HK0000921111</t>
  </si>
  <si>
    <t>XS2355184149</t>
  </si>
  <si>
    <t>HK0000938859</t>
  </si>
  <si>
    <t>中国附息国债</t>
  </si>
  <si>
    <t>中信证券国际有限公司</t>
  </si>
  <si>
    <t>海通国际融资控股有限公司</t>
  </si>
  <si>
    <t>汇丰控股有限公司</t>
  </si>
  <si>
    <t>香港铁路有限公司</t>
  </si>
  <si>
    <t>US404280DW61</t>
  </si>
  <si>
    <t>XS2356311139</t>
  </si>
  <si>
    <t>XS1496758092</t>
  </si>
  <si>
    <t>XS2294372169</t>
  </si>
  <si>
    <t>USF1R15XK854</t>
  </si>
  <si>
    <t>USF1R15XL274</t>
  </si>
  <si>
    <t>XS2357352702</t>
  </si>
  <si>
    <t>XS2333657422</t>
  </si>
  <si>
    <t>XS1634368259</t>
  </si>
  <si>
    <t>XS2461766805</t>
  </si>
  <si>
    <t>XS1743727130</t>
  </si>
  <si>
    <t>XS2588464433</t>
  </si>
  <si>
    <t>USY3422VCS52</t>
  </si>
  <si>
    <t>USY3422VCT36</t>
  </si>
  <si>
    <t>XS1596795358</t>
  </si>
  <si>
    <t>XS2122990810</t>
  </si>
  <si>
    <t>US404280BK42</t>
  </si>
  <si>
    <t>XS1428953407</t>
  </si>
  <si>
    <t>XS2553547444</t>
  </si>
  <si>
    <t>US404280CY37</t>
  </si>
  <si>
    <t>XS2338405991</t>
  </si>
  <si>
    <t>US46647PDR47</t>
  </si>
  <si>
    <t>USY52758AE20</t>
  </si>
  <si>
    <t>USY52758AF94</t>
  </si>
  <si>
    <t>XS1389118453</t>
  </si>
  <si>
    <t>XS2467774209</t>
  </si>
  <si>
    <t>XS2587421681</t>
  </si>
  <si>
    <t>US36830DAB73</t>
  </si>
  <si>
    <t>USH42097CB19</t>
  </si>
  <si>
    <t>GB00BMBL1D50</t>
  </si>
  <si>
    <t>AU0000097495</t>
  </si>
  <si>
    <t>XS2333569056</t>
  </si>
  <si>
    <t>US037833CJ77</t>
  </si>
  <si>
    <t>US912810TL26</t>
  </si>
  <si>
    <t>US912810SN90</t>
  </si>
  <si>
    <t>DE000DL19WG7</t>
  </si>
  <si>
    <t>XS2386287762</t>
  </si>
  <si>
    <t>XS1379184473</t>
  </si>
  <si>
    <t>FR001400BBL2</t>
  </si>
  <si>
    <t>XS2387734317</t>
  </si>
  <si>
    <t>XS2334361511</t>
  </si>
  <si>
    <t>US91282CHQ78</t>
  </si>
  <si>
    <t>US91282CHC82</t>
  </si>
  <si>
    <t>US912810TT51</t>
  </si>
  <si>
    <t>US91282CHT18</t>
  </si>
  <si>
    <t>US912810SQ22</t>
  </si>
  <si>
    <t>US912810TU25</t>
  </si>
  <si>
    <t>US912810TS78</t>
  </si>
  <si>
    <t>US912810TQ13</t>
  </si>
  <si>
    <t>US912810TM09</t>
  </si>
  <si>
    <t>SHUI ON DEVELOPMENT HLDG</t>
  </si>
  <si>
    <t>CHINA CONSTRUCT BK/SEOUL</t>
  </si>
  <si>
    <t>A1/A/-</t>
  </si>
  <si>
    <t>BARCLAYS BANK PLC</t>
  </si>
  <si>
    <t>A1/A+/A+</t>
  </si>
  <si>
    <t>TEQU MAYFLOWER LTD</t>
  </si>
  <si>
    <t>USH42097CS44</t>
  </si>
  <si>
    <t>UBS 4 7/8 PERP</t>
  </si>
  <si>
    <t>荷兰国际集团AT1</t>
  </si>
  <si>
    <t>XS2585240984</t>
  </si>
  <si>
    <t>INTNED 7 1/2 PERP</t>
  </si>
  <si>
    <t>USF8500RAB80</t>
  </si>
  <si>
    <t>SOCGEN 4 3/4 PERP</t>
  </si>
  <si>
    <t>法国兴业银行AT1</t>
  </si>
  <si>
    <t>USF8586CBQ45</t>
  </si>
  <si>
    <t>SOCGEN 6 3/4 PERP</t>
  </si>
  <si>
    <t>USF8500RAA08</t>
  </si>
  <si>
    <t>SOCGEN 5 3/8 PERP</t>
  </si>
  <si>
    <t>法国巴黎银行AT1</t>
  </si>
  <si>
    <t>USF1067PAB25</t>
  </si>
  <si>
    <t>BNP 4 5/8 PERP</t>
  </si>
  <si>
    <t>USF1R15XL357</t>
  </si>
  <si>
    <t>巴克莱AT1</t>
  </si>
  <si>
    <t>US06738EBX22</t>
  </si>
  <si>
    <t>BACR 8 PERP</t>
  </si>
  <si>
    <t>USG84228EP90</t>
  </si>
  <si>
    <t>STANLN 4 3/4 PERP</t>
  </si>
  <si>
    <t>渣打集团AT1</t>
  </si>
  <si>
    <t>FOSUNI 5 05/18/26</t>
  </si>
  <si>
    <t>FOSUNI 5.05 01/27/27</t>
  </si>
  <si>
    <t>T 3 11/15/45</t>
  </si>
  <si>
    <t>CGB 3.38 07/04/26</t>
  </si>
  <si>
    <t>CGB 3.85 12/12/26</t>
  </si>
  <si>
    <t>CGB 3.6 06/27/28</t>
  </si>
  <si>
    <t>CGB 3.95 06/29/43</t>
  </si>
  <si>
    <t>CGB 4.1 05/21/45</t>
  </si>
  <si>
    <t>BB-u</t>
  </si>
  <si>
    <t>AAAu</t>
  </si>
  <si>
    <t>AA-u</t>
  </si>
  <si>
    <t>复星产业控股有限公司</t>
  </si>
  <si>
    <t>瑞安房地产有限公司</t>
  </si>
  <si>
    <t>巴克莱</t>
  </si>
  <si>
    <t>美利坚合众国</t>
  </si>
  <si>
    <t>复星控股</t>
  </si>
  <si>
    <t>友邦保险控股有限公司</t>
  </si>
  <si>
    <t>澳大利亚和新西兰银行集团有限</t>
  </si>
  <si>
    <t>东亚银行有限公司</t>
  </si>
  <si>
    <t>国泰航空有限公司</t>
  </si>
  <si>
    <t>中建资本(香港)有限公司</t>
  </si>
  <si>
    <t>中信国际金融控股有限公司</t>
  </si>
  <si>
    <t>中国太平保险集团(香港)有限公</t>
  </si>
  <si>
    <t>中国华融国际控股有限公司</t>
  </si>
  <si>
    <t>海通证券股份有限公司</t>
  </si>
  <si>
    <t>摩根大通</t>
  </si>
  <si>
    <t>LG化学有限公司</t>
  </si>
  <si>
    <t>Golden Lincoln Holdings I Lt</t>
  </si>
  <si>
    <t>信达金融控股有限公司</t>
  </si>
  <si>
    <t>PTT全球化工公共有限公司</t>
  </si>
  <si>
    <t>Shuifa International Holding</t>
  </si>
  <si>
    <t>大不列颠及北爱尔兰联合王国</t>
  </si>
  <si>
    <t>澳大利亚联邦</t>
  </si>
  <si>
    <t>HSBC Global Services China H</t>
  </si>
  <si>
    <t>Junxi Investments Ltd</t>
  </si>
  <si>
    <t>印度尼西亚共和国</t>
  </si>
  <si>
    <t>菲律宾共和国</t>
  </si>
  <si>
    <t>微软</t>
  </si>
  <si>
    <t>澳大利亚和新西兰银行</t>
  </si>
  <si>
    <t>国泰航空</t>
  </si>
  <si>
    <t>中国华融</t>
  </si>
  <si>
    <t>海通证券</t>
  </si>
  <si>
    <t>CSILTD 3.1 07/13/26</t>
  </si>
  <si>
    <t>HAISEC 3.2 05/18/26</t>
  </si>
  <si>
    <t>HSBC 3.4 06/29/27</t>
  </si>
  <si>
    <t>SWIPRO 3.55 07/25/28</t>
  </si>
  <si>
    <t>AIA 0.88 09/09/33</t>
  </si>
  <si>
    <t>ANZ 0 3/4 09/29/26</t>
  </si>
  <si>
    <t>ANZ 0.669 05/05/31</t>
  </si>
  <si>
    <t>BNP 7 PERP</t>
  </si>
  <si>
    <t>BNP 4 1/2 PERP</t>
  </si>
  <si>
    <t>BOCOHK 2.304 07/08/31</t>
  </si>
  <si>
    <t>CATHAY 4 7/8 08/17/26</t>
  </si>
  <si>
    <t>CHCONS 3 1/2 07/05/27</t>
  </si>
  <si>
    <t>CINDBK 4.8 PERP</t>
  </si>
  <si>
    <t>CITLTD 4 01/11/28</t>
  </si>
  <si>
    <t>CTIH 6.4 PERP</t>
  </si>
  <si>
    <t>HKINTL 1 3/8 02/02/31</t>
  </si>
  <si>
    <t>HKINTL 2 3/8 02/02/51</t>
  </si>
  <si>
    <t>HRINTH 4 3/4 04/27/27</t>
  </si>
  <si>
    <t>HRINTH 3 3/8 02/24/30</t>
  </si>
  <si>
    <t>HSBC 4.041 03/13/28</t>
  </si>
  <si>
    <t>HSBC 3 1/8 06/07/28</t>
  </si>
  <si>
    <t>HSBC 6.364 11/16/32</t>
  </si>
  <si>
    <t>HSBC 2.871 11/22/32</t>
  </si>
  <si>
    <t>HSBC 6.332 03/09/44</t>
  </si>
  <si>
    <t>HTISEC 2 1/8 05/20/26</t>
  </si>
  <si>
    <t>JPM 5.35 06/01/34</t>
  </si>
  <si>
    <t>LGCHM 1 3/8 07/07/26</t>
  </si>
  <si>
    <t>LGCHM 2 3/8 07/07/31</t>
  </si>
  <si>
    <t>LIFUNG 5 1/4 PERP</t>
  </si>
  <si>
    <t>NANYAN 6 1/2 PERP</t>
  </si>
  <si>
    <t>NANYAN 7.35 PERP</t>
  </si>
  <si>
    <t>PTTGC 2.98 03/18/31</t>
  </si>
  <si>
    <t>UBS 4 3/8 PERP</t>
  </si>
  <si>
    <t>UKT 0 1/2 10/22/61</t>
  </si>
  <si>
    <t>ACGB 1 3/4 06/21/51</t>
  </si>
  <si>
    <t>MEITUA 0 04/27/28</t>
  </si>
  <si>
    <t>AAPL 3.35 02/09/27</t>
  </si>
  <si>
    <t>T 4 11/15/52</t>
  </si>
  <si>
    <t>T 1 1/4 05/15/50</t>
  </si>
  <si>
    <t>DB 6 3/4 PERP</t>
  </si>
  <si>
    <t>HSBC 0.01 09/14/26</t>
  </si>
  <si>
    <t>HSBC 2 1/2 03/15/27</t>
  </si>
  <si>
    <t>BNP 6 7/8 PERP</t>
  </si>
  <si>
    <t>INDON 1.3 03/23/34</t>
  </si>
  <si>
    <t>PHILIP 1 3/4 04/28/41</t>
  </si>
  <si>
    <t>T 4 1/8 07/31/28</t>
  </si>
  <si>
    <t>T 3 3/8 05/15/33</t>
  </si>
  <si>
    <t>T 4 1/8 08/15/53</t>
  </si>
  <si>
    <t>T 3 7/8 08/15/33</t>
  </si>
  <si>
    <t>T 1 1/8 08/15/40</t>
  </si>
  <si>
    <t>T 4 3/8 08/15/43</t>
  </si>
  <si>
    <t>T 3 7/8 05/15/43</t>
  </si>
  <si>
    <t>T 3 7/8 02/15/43</t>
  </si>
  <si>
    <t>T 4 11/15/42</t>
  </si>
  <si>
    <t>苹果</t>
  </si>
  <si>
    <t>中国石油财务(香港)有限公司</t>
  </si>
  <si>
    <t>中国海洋石油有限公司</t>
  </si>
  <si>
    <t>CNOOC UK Ltd</t>
  </si>
  <si>
    <t>腾讯控股有限公司</t>
  </si>
  <si>
    <t>阿里巴巴集团控股有限公司</t>
  </si>
  <si>
    <t>百度集团股份有限公司</t>
  </si>
  <si>
    <t>瑞声科技控股有限公司</t>
  </si>
  <si>
    <t>长江和记实业有限公司</t>
  </si>
  <si>
    <t>和记黄埔</t>
  </si>
  <si>
    <t>中国海外发展有限公司</t>
  </si>
  <si>
    <t>利宝互助保险集团股份有限公司</t>
  </si>
  <si>
    <t>中华人民共和国</t>
  </si>
  <si>
    <t>中国人寿保险（海外）股份有限</t>
  </si>
  <si>
    <t>中国船舶集团（香港）航运租赁</t>
  </si>
  <si>
    <t>融实国际控股有限公司</t>
  </si>
  <si>
    <t>中化香港（集团）有限公司</t>
  </si>
  <si>
    <t>三峡财务(香港)有限公司</t>
  </si>
  <si>
    <t>北京建工集团有限责任公司</t>
  </si>
  <si>
    <t>Grand Dragon Ltd</t>
  </si>
  <si>
    <t>广州地铁投融资(香港)有限公司</t>
  </si>
  <si>
    <t>上港集团（香港）有限公司</t>
  </si>
  <si>
    <t>北京控股有限公司</t>
  </si>
  <si>
    <t>四川发展国际控股有限公司</t>
  </si>
  <si>
    <t>中银集团投资有限公司</t>
  </si>
  <si>
    <t>梧桐树投资平台有限责任公司</t>
  </si>
  <si>
    <t>交银租赁国际金融有限公司</t>
  </si>
  <si>
    <t>Sky Splendor Ltd</t>
  </si>
  <si>
    <t>招银金融租赁有限公司</t>
  </si>
  <si>
    <t>PCGI Holdings Ltd</t>
  </si>
  <si>
    <t>国任财产保险股份有限公司</t>
  </si>
  <si>
    <t>ICBC International Leasing C</t>
  </si>
  <si>
    <t>中国平安保险海外（控股）有限</t>
  </si>
  <si>
    <t>中国东方资产管理（国际）控股</t>
  </si>
  <si>
    <t>中国信达(香港)控股有限公司</t>
  </si>
  <si>
    <t>中国长城资产（国际）控股有限</t>
  </si>
  <si>
    <t>青山发电有限公司</t>
  </si>
  <si>
    <t>香港电灯有限公司</t>
  </si>
  <si>
    <t>怡和控股有限公司</t>
  </si>
  <si>
    <t>Financial Secretary Inc/The</t>
  </si>
  <si>
    <t>港华智慧能源有限公司</t>
  </si>
  <si>
    <t>中国蒙牛乳业有限公司</t>
  </si>
  <si>
    <t>新奥能源控股有限公司</t>
  </si>
  <si>
    <t>京东集团股份有限公司</t>
  </si>
  <si>
    <t>中油燃气集团有限公司</t>
  </si>
  <si>
    <t>中国水务集团有限公司</t>
  </si>
  <si>
    <t>一嗨租车</t>
  </si>
  <si>
    <t>Studio City Holdings Ltd</t>
  </si>
  <si>
    <t>新濠博亚娱乐</t>
  </si>
  <si>
    <t>WM Cayman Holdings Ltd I</t>
  </si>
  <si>
    <t>MGM Resorts International Ho</t>
  </si>
  <si>
    <t>澳门博彩控股有限公司</t>
  </si>
  <si>
    <t>拉斯维加斯金沙集团</t>
  </si>
  <si>
    <t>仁恒置地集团</t>
  </si>
  <si>
    <t>RK Properties Holdings Ltd</t>
  </si>
  <si>
    <t>路劲基建有限公司</t>
  </si>
  <si>
    <t>远东发展有限公司</t>
  </si>
  <si>
    <t>软银集团股份有限公司</t>
  </si>
  <si>
    <t>Newup Holdings Ltd</t>
  </si>
  <si>
    <t>平安不动产有限公司</t>
  </si>
  <si>
    <t>Greenland Hong Kong Investme</t>
  </si>
  <si>
    <t>合景泰富集团控股有限公司</t>
  </si>
  <si>
    <t>龙湖集团控股有限公司</t>
  </si>
  <si>
    <t>万科企业股份有限公司</t>
  </si>
  <si>
    <t>冠君产业信托</t>
  </si>
  <si>
    <t>长江实业集团有限公司</t>
  </si>
  <si>
    <t>Hongkong Land Co Ltd/The</t>
  </si>
  <si>
    <t>希慎兴业有限公司</t>
  </si>
  <si>
    <t>Link Holdings Ltd/The</t>
  </si>
  <si>
    <t>南丰集团国际控股有限公司</t>
  </si>
  <si>
    <t>新鸿基地产发展有限公司</t>
  </si>
  <si>
    <t>太古股份有限公司</t>
  </si>
  <si>
    <t>太古地产有限公司</t>
  </si>
  <si>
    <t>General Motors Holdings LLC</t>
  </si>
  <si>
    <t>TML控股私人有限公司</t>
  </si>
  <si>
    <t>渣打集团有限公司</t>
  </si>
  <si>
    <t>中新电力</t>
  </si>
  <si>
    <t>杭州富阳城市建设投资集团有限</t>
  </si>
  <si>
    <t>济南滨河新区建设投资集团有限</t>
  </si>
  <si>
    <t>恩智浦有限公司</t>
  </si>
  <si>
    <t>Naspers有限公司</t>
  </si>
  <si>
    <t>海通国际控股有限公司</t>
  </si>
  <si>
    <t>法国兴业银行股份有限公司</t>
  </si>
  <si>
    <t>中信集团</t>
  </si>
  <si>
    <t>中国太平保险</t>
  </si>
  <si>
    <t>利丰</t>
  </si>
  <si>
    <t>CHINA CITIC BANK INTL</t>
  </si>
  <si>
    <t>SINOPEC GRP OVERSEA 2015</t>
  </si>
  <si>
    <t>SINOPEC GRP OVERSEA 2013</t>
  </si>
  <si>
    <t>CNPC HK OVERSEAS CAPITAL</t>
  </si>
  <si>
    <t>CNOOC FINANCE 2013 LTD</t>
  </si>
  <si>
    <t>CNOOC FINANCE 2015 US</t>
  </si>
  <si>
    <t>SPIC 2016 US DOLLAR BOND</t>
  </si>
  <si>
    <t>CK HUTCHISON INTNTL 21</t>
  </si>
  <si>
    <t>CK HUTCHISON INTL 17 LTD</t>
  </si>
  <si>
    <t>CK HUTCHISON INTL 19 II</t>
  </si>
  <si>
    <t>CK HUTCHISON INTL 20 LTD</t>
  </si>
  <si>
    <t>HUTCHISON WHAMPOA FIN</t>
  </si>
  <si>
    <t>HUTCHISON WHAM INT 03/33</t>
  </si>
  <si>
    <t>CN OVERSEAS FIN KY VIII</t>
  </si>
  <si>
    <t>LIBERTY MUTUAL INSURANCE</t>
  </si>
  <si>
    <t>CHINA LIFE INSU OVERS/HK</t>
  </si>
  <si>
    <t>CHINA OVERSEAS FIN KY V</t>
  </si>
  <si>
    <t>CHINA OVERSEA FIN KY III</t>
  </si>
  <si>
    <t>CSSC CAPITAL 2015 LTD</t>
  </si>
  <si>
    <t>JIC ZHIXIN LTD</t>
  </si>
  <si>
    <t>RONGSHI INTERNATIONAL FI</t>
  </si>
  <si>
    <t>SINOCHEM OFFSHORE CAPITA</t>
  </si>
  <si>
    <t>SINOCHEM OVERSEAS CAPITA</t>
  </si>
  <si>
    <t>THREE GORGES FIN I KY</t>
  </si>
  <si>
    <t>LEVC FINANCE LTD</t>
  </si>
  <si>
    <t>BAIC FINANCE INV CO LTD</t>
  </si>
  <si>
    <t>BCEG HONGKONG CO LTD</t>
  </si>
  <si>
    <t>BRIGHT GALAXY INTL LTD</t>
  </si>
  <si>
    <t>GZ MTR FIN BVI</t>
  </si>
  <si>
    <t>HUATONG INTNL INV HLDNS</t>
  </si>
  <si>
    <t>SHANGHAI PORT GROUP BV</t>
  </si>
  <si>
    <t>SHAOXING CITY INV GRP</t>
  </si>
  <si>
    <t>TALENT YIELD INTNTNL</t>
  </si>
  <si>
    <t>VERTEX CAPITAL INV LTD</t>
  </si>
  <si>
    <t>YIELDKING INVESTMENT LTD</t>
  </si>
  <si>
    <t>BK OF COMMUNICATIONS/HK</t>
  </si>
  <si>
    <t>AMIPEACE LTD</t>
  </si>
  <si>
    <t>BANK OF CHINA/HONG KONG</t>
  </si>
  <si>
    <t>BANK OF CHINA/SINGAPORE</t>
  </si>
  <si>
    <t>BANK OF EAST ASIA LTD</t>
  </si>
  <si>
    <t>CHINA DEVELOPMENT BANK</t>
  </si>
  <si>
    <t>EXPORT-IMPORT BANK CHINA</t>
  </si>
  <si>
    <t>IND &amp; COMM BK CHINA/SG</t>
  </si>
  <si>
    <t>IND &amp; COMM BK CHN MACAU</t>
  </si>
  <si>
    <t>IND &amp; COMM BK OF CHINA</t>
  </si>
  <si>
    <t>AIA GROUP LTD</t>
  </si>
  <si>
    <t>AZURE ORBIT IV INTL FIN</t>
  </si>
  <si>
    <t>BOC AVIATION LTD</t>
  </si>
  <si>
    <t>CMB INTERNATIONAL LEASIN</t>
  </si>
  <si>
    <t>FWD GROUP HOLDINGS LTD</t>
  </si>
  <si>
    <t>GUOREN P&amp;C INSURANCE</t>
  </si>
  <si>
    <t>ICBCIL FINANCE CO LTD</t>
  </si>
  <si>
    <t>VIGOROUS CHAMP INTL LTD</t>
  </si>
  <si>
    <t>JOY TRSR ASSETS HLD</t>
  </si>
  <si>
    <t>CHARMING LIGHT INVST LTD</t>
  </si>
  <si>
    <t>CHINA CINDA FINANCE 2017</t>
  </si>
  <si>
    <t>CHINA CINDA 2020 I MNGMN</t>
  </si>
  <si>
    <t>CHINA GRT WALL INTL III</t>
  </si>
  <si>
    <t>GREAT WALL INTL V</t>
  </si>
  <si>
    <t>HUARONG FINANCE II</t>
  </si>
  <si>
    <t>CASTLE PEAK PWR FIN CO</t>
  </si>
  <si>
    <t>CLP POWER HK FINANCING</t>
  </si>
  <si>
    <t>HKT CAPITAL NO 4 LTD</t>
  </si>
  <si>
    <t>HKT CAPITAL NO 6 LTD</t>
  </si>
  <si>
    <t>HONGKONG ELECTRIC FIN</t>
  </si>
  <si>
    <t>JMH CO LTD</t>
  </si>
  <si>
    <t>MTR CORP CI LTD</t>
  </si>
  <si>
    <t>MTR CORP LTD</t>
  </si>
  <si>
    <t>TCCL FINANCE LTD</t>
  </si>
  <si>
    <t>TOWNGAS FINANCE LTD</t>
  </si>
  <si>
    <t>CHINA MENGNIU DAIRY</t>
  </si>
  <si>
    <t>CHINA OIL &amp;  GAS GROUP</t>
  </si>
  <si>
    <t>FORTUNE STAR BVI LTD</t>
  </si>
  <si>
    <t>CHINA WATER AFFAIRS GRP</t>
  </si>
  <si>
    <t>EHI CAR SERVICES LTD</t>
  </si>
  <si>
    <t>STUDIO CITY FINANCE LTD</t>
  </si>
  <si>
    <t>MELCO RESORTS FINANCE</t>
  </si>
  <si>
    <t>WYNN MACAU LTD</t>
  </si>
  <si>
    <t>MGM CHINA HOLDINGS LTD</t>
  </si>
  <si>
    <t>CHAMPION PATH HOLDINGS</t>
  </si>
  <si>
    <t>SANDS CHINA LTD</t>
  </si>
  <si>
    <t>GREENTOWN CHINA HLDGS</t>
  </si>
  <si>
    <t>YANLORD LAND HK CO LTD</t>
  </si>
  <si>
    <t>TIMES CHINA HLDG LTD</t>
  </si>
  <si>
    <t>LOGAN GROUP CO LTD</t>
  </si>
  <si>
    <t>RKPF OVERSEAS 2019 A LTD</t>
  </si>
  <si>
    <t>RKPF OVERSEAS 2019 E LTD</t>
  </si>
  <si>
    <t>RKP OVERSEAS FI 2016 A</t>
  </si>
  <si>
    <t>RKI OVERSEAS FIN 2017 A</t>
  </si>
  <si>
    <t>RKPF OVERSEAS 2020 A LTD</t>
  </si>
  <si>
    <t>SOFTBANK GROUP CORP</t>
  </si>
  <si>
    <t>VODAFONE GROUP PLC</t>
  </si>
  <si>
    <t>CENTRAL CHN REAL ESTATE</t>
  </si>
  <si>
    <t>CHINA EVERGRANDE GROUP</t>
  </si>
  <si>
    <t>CHINA SCE GRP HLDGS LTD</t>
  </si>
  <si>
    <t>CIFI HOLDINGS GROUP</t>
  </si>
  <si>
    <t>PINGAN REAL ESTATE CAP</t>
  </si>
  <si>
    <t>FUQING INVESTMENT MGMT</t>
  </si>
  <si>
    <t>GOLDEN WHEEL TIANDI</t>
  </si>
  <si>
    <t>GREENLAND GLB INVST</t>
  </si>
  <si>
    <t>KWG GROUP HOLDINGS</t>
  </si>
  <si>
    <t>LONGFOR HOLDINGS LTD</t>
  </si>
  <si>
    <t>RED SUN PROPERTIES GRP</t>
  </si>
  <si>
    <t>RONSHINE CHINA</t>
  </si>
  <si>
    <t>NEW METRO GLOBAL LTD</t>
  </si>
  <si>
    <t>SHIMAO GROUP HLDGS LTD</t>
  </si>
  <si>
    <t>SINO OCEAN LD TRS III</t>
  </si>
  <si>
    <t>SINO OCEAN LND TRS FIN I</t>
  </si>
  <si>
    <t>SINO OCEAN LAND IV</t>
  </si>
  <si>
    <t>SINO OCEAN LD TRS FIN II</t>
  </si>
  <si>
    <t>VANKE REAL ESTATE HK</t>
  </si>
  <si>
    <t>ZHENRO PROPERTIES GROUP</t>
  </si>
  <si>
    <t>CHAMPION MTN LTD</t>
  </si>
  <si>
    <t>CK PROPERTY FINANCE MTN</t>
  </si>
  <si>
    <t>HONGKONG LAND FINANCE</t>
  </si>
  <si>
    <t>HYSAN MTN LTD</t>
  </si>
  <si>
    <t>LINK FINANCE CAYMAN 2009</t>
  </si>
  <si>
    <t>NAN FUNG TREASURY III</t>
  </si>
  <si>
    <t>NAN FUNG TREASURY LTD</t>
  </si>
  <si>
    <t>SUN HUNG KAI PROP (CAP)</t>
  </si>
  <si>
    <t>SWIRE PACIFIC MTN FIN</t>
  </si>
  <si>
    <t>SWIRE PROPERT MTN FIN</t>
  </si>
  <si>
    <t>WHARF REIC FINANCE BVI</t>
  </si>
  <si>
    <t>ALLIANZ SE</t>
  </si>
  <si>
    <t>BNP PARIBAS</t>
  </si>
  <si>
    <t>CITIGROUP INC</t>
  </si>
  <si>
    <t>DEUTSCHE BANK AG</t>
  </si>
  <si>
    <t>EFG INTERNATIONAL AG</t>
  </si>
  <si>
    <t>GENERAL MOTORS FINL CO</t>
  </si>
  <si>
    <t>GOODYEAR TIRE &amp; RUBBER</t>
  </si>
  <si>
    <t>ING GROEP NV</t>
  </si>
  <si>
    <t>JAGUAR LAND ROVER AUTOMO</t>
  </si>
  <si>
    <t>STANDARD CHARTERED PLC</t>
  </si>
  <si>
    <t>UBS GROUP AG</t>
  </si>
  <si>
    <t>BANK OF CHINA/SYDNEY</t>
  </si>
  <si>
    <t>CHANG DEVELOPMENT INT</t>
  </si>
  <si>
    <t>CDBL FUNDING TWO</t>
  </si>
  <si>
    <t>CNOOC FINANCE 2012 LTD</t>
  </si>
  <si>
    <t>CNOOC FINANCE 2003 LTD</t>
  </si>
  <si>
    <t>CNOOC FINANCE 2011 LTD</t>
  </si>
  <si>
    <t>CNOOC PETROLEUM NORTH</t>
  </si>
  <si>
    <t>SCI HK DEVELOPMENT LTD</t>
  </si>
  <si>
    <t>SINOSING SERV P L</t>
  </si>
  <si>
    <t>ZHONGYUAN ZHICHE</t>
  </si>
  <si>
    <t>HUZHOU CITY INV DEV GP</t>
  </si>
  <si>
    <t>FUYANG CHENGTOU GROUP HK</t>
  </si>
  <si>
    <t>IND &amp; COMM BK CHINA/NY</t>
  </si>
  <si>
    <t>REPUBLIC OF INDONESIA</t>
  </si>
  <si>
    <t>JINGMING YUANTONG DEV</t>
  </si>
  <si>
    <t>JINAN URB CONST INTL INV</t>
  </si>
  <si>
    <t>NXP BV/NXP FDG/NXP USA</t>
  </si>
  <si>
    <t>NXP BV/NXP FUNDING LLC</t>
  </si>
  <si>
    <t>PROSUS NV</t>
  </si>
  <si>
    <t>PUTIAN ASETS INVST CO</t>
  </si>
  <si>
    <t>SX FINANCIAL ASSETS MMT</t>
  </si>
  <si>
    <t>SHANGYU ST INV OPE</t>
  </si>
  <si>
    <t>US TREASURY N/B</t>
  </si>
  <si>
    <t>CHINA GOVERNMENT BOND</t>
  </si>
  <si>
    <t>AGRICULTURAL BK CHINA/HK</t>
  </si>
  <si>
    <t>CSI MTN LTD</t>
  </si>
  <si>
    <t>EXPORT-IMPORT BANK KOREA</t>
  </si>
  <si>
    <t>HAITONG INTL FIN HLDGS</t>
  </si>
  <si>
    <t>IND &amp; COM B C/DUBAI DIFC</t>
  </si>
  <si>
    <t>KFW</t>
  </si>
  <si>
    <t>HONG KONG MORTGAGE CORP</t>
  </si>
  <si>
    <t>ANTON OILFIELD SERV GRP/</t>
  </si>
  <si>
    <t>AUST &amp; NZ BANKING GROUP</t>
  </si>
  <si>
    <t>BANK OF COMMUNICATION HK</t>
  </si>
  <si>
    <t>CSCEC FINANCE CAYMAN II</t>
  </si>
  <si>
    <t>CALC BOND 3 LTD</t>
  </si>
  <si>
    <t>CHINA TAIPING INSURANCE</t>
  </si>
  <si>
    <t>HUARONG FINANCE 2017 CO</t>
  </si>
  <si>
    <t>HUARONG FINANCE 2019</t>
  </si>
  <si>
    <t>HAITONG INTL SECURITIES</t>
  </si>
  <si>
    <t>JPMORGAN CHASE &amp; CO</t>
  </si>
  <si>
    <t>LG CHEM LTD</t>
  </si>
  <si>
    <t>LI &amp; FUNG LTD</t>
  </si>
  <si>
    <t>NANYANG COMMERCIAL BANK</t>
  </si>
  <si>
    <t>GC TREASURY CENTRE CO</t>
  </si>
  <si>
    <t>SHUIFA INT HLD BVI</t>
  </si>
  <si>
    <t>UNITED KINGDOM GILT</t>
  </si>
  <si>
    <t>AUSTRALIAN GOVERNMENT</t>
  </si>
  <si>
    <t>HSBC BANK CANADA</t>
  </si>
  <si>
    <t>REPUBLIC OF PHILIPPINES</t>
  </si>
  <si>
    <t>SOCIETE GENERALE</t>
  </si>
  <si>
    <t>BARCLAYS PLC</t>
  </si>
  <si>
    <t>1st lien</t>
  </si>
  <si>
    <t>5/12/2033</t>
  </si>
  <si>
    <t>12/4/2027</t>
  </si>
  <si>
    <t>17/10/2043</t>
  </si>
  <si>
    <t>28/4/2045</t>
  </si>
  <si>
    <t>13/5/2050</t>
  </si>
  <si>
    <t>13/5/2030</t>
  </si>
  <si>
    <t>17/5/2042</t>
  </si>
  <si>
    <t>12/11/2049</t>
  </si>
  <si>
    <t>23/6/2030</t>
  </si>
  <si>
    <t>28/4/2041</t>
  </si>
  <si>
    <t>24/6/2030</t>
  </si>
  <si>
    <t>2/5/2028</t>
  </si>
  <si>
    <t>7/5/2044</t>
  </si>
  <si>
    <t>6/12/2026</t>
  </si>
  <si>
    <t>5/8/2030</t>
  </si>
  <si>
    <t>22/5/2043</t>
  </si>
  <si>
    <t>19/7/2027</t>
  </si>
  <si>
    <t>19/6/2049</t>
  </si>
  <si>
    <t>22/9/2050</t>
  </si>
  <si>
    <t>14/3/2028</t>
  </si>
  <si>
    <t>19/6/2029</t>
  </si>
  <si>
    <t>22/9/2030</t>
  </si>
  <si>
    <t>28/2/2027</t>
  </si>
  <si>
    <t>25/2/2030</t>
  </si>
  <si>
    <t>21/10/2030</t>
  </si>
  <si>
    <t>27/7/2026</t>
  </si>
  <si>
    <t>3/6/2026</t>
  </si>
  <si>
    <t>24/2/2027</t>
  </si>
  <si>
    <t>6/7/2027</t>
  </si>
  <si>
    <t>6/8/2028</t>
  </si>
  <si>
    <t>23/4/2030</t>
  </si>
  <si>
    <t>14/7/2026</t>
  </si>
  <si>
    <t>17/5/2027</t>
  </si>
  <si>
    <t>11/4/2029</t>
  </si>
  <si>
    <t>22/4/2031</t>
  </si>
  <si>
    <t>19/1/2038</t>
  </si>
  <si>
    <t>22/4/2041</t>
  </si>
  <si>
    <t>11/4/2049</t>
  </si>
  <si>
    <t>3/6/2050</t>
  </si>
  <si>
    <t>22/4/2051</t>
  </si>
  <si>
    <t>3/6/2060</t>
  </si>
  <si>
    <t>22/4/2061</t>
  </si>
  <si>
    <t>11/4/2026</t>
  </si>
  <si>
    <t>19/1/2028</t>
  </si>
  <si>
    <t>3/9/2030</t>
  </si>
  <si>
    <t>14/1/2030</t>
  </si>
  <si>
    <t>6/12/2047</t>
  </si>
  <si>
    <t>9/2/2051</t>
  </si>
  <si>
    <t>6/12/2027</t>
  </si>
  <si>
    <t>9/2/2031</t>
  </si>
  <si>
    <t>28/11/2034</t>
  </si>
  <si>
    <t>6/12/2037</t>
  </si>
  <si>
    <t>9/2/2041</t>
  </si>
  <si>
    <t>6/12/2057</t>
  </si>
  <si>
    <t>9/2/2061</t>
  </si>
  <si>
    <t>29/3/2028</t>
  </si>
  <si>
    <t>7/4/2030</t>
  </si>
  <si>
    <t>23/2/2027</t>
  </si>
  <si>
    <t>9/10/2030</t>
  </si>
  <si>
    <t>23/8/2031</t>
  </si>
  <si>
    <t>29/4/2030</t>
  </si>
  <si>
    <t>14/7/2031</t>
  </si>
  <si>
    <t>14/7/2051</t>
  </si>
  <si>
    <t>8/7/2030</t>
  </si>
  <si>
    <t>8/3/2026</t>
  </si>
  <si>
    <t>28/10/2030</t>
  </si>
  <si>
    <t>2/6/2031</t>
  </si>
  <si>
    <t>2/11/2030</t>
  </si>
  <si>
    <t>26/10/2026</t>
  </si>
  <si>
    <t>3/5/2033</t>
  </si>
  <si>
    <t>22/7/2027</t>
  </si>
  <si>
    <t>30/9/2029</t>
  </si>
  <si>
    <t>5/4/2027</t>
  </si>
  <si>
    <t>6/9/2029</t>
  </si>
  <si>
    <t>8/5/2030</t>
  </si>
  <si>
    <t>15/4/2031</t>
  </si>
  <si>
    <t>15/4/2041</t>
  </si>
  <si>
    <t>6/9/2049</t>
  </si>
  <si>
    <t>8/5/2050</t>
  </si>
  <si>
    <t>1/8/2027</t>
  </si>
  <si>
    <t>24/11/2033</t>
  </si>
  <si>
    <t>21/4/2028</t>
  </si>
  <si>
    <t>21/4/2033</t>
  </si>
  <si>
    <t>11/1/2033</t>
  </si>
  <si>
    <t>12/1/2028</t>
  </si>
  <si>
    <t>12/1/2030</t>
  </si>
  <si>
    <t>12/1/2033</t>
  </si>
  <si>
    <t>12/1/2026</t>
  </si>
  <si>
    <t>12/1/2027</t>
  </si>
  <si>
    <t>21/2/2029</t>
  </si>
  <si>
    <t>4/2/2031</t>
  </si>
  <si>
    <t>12/1/2032</t>
  </si>
  <si>
    <t>4/2/2051</t>
  </si>
  <si>
    <t>12/1/2052</t>
  </si>
  <si>
    <t>12/1/2062</t>
  </si>
  <si>
    <t>5/12/2027</t>
  </si>
  <si>
    <t>10/6/2026</t>
  </si>
  <si>
    <t>26/2/2029</t>
  </si>
  <si>
    <t>15/7/2029</t>
  </si>
  <si>
    <t>11/6/2034</t>
  </si>
  <si>
    <t>12/2/2035</t>
  </si>
  <si>
    <t>3/11/2045</t>
  </si>
  <si>
    <t>5/8/2031</t>
  </si>
  <si>
    <t>10/5/2033</t>
  </si>
  <si>
    <t>13/5/2045</t>
  </si>
  <si>
    <t>5/8/2051</t>
  </si>
  <si>
    <t>20/8/2060</t>
  </si>
  <si>
    <t>1/2/2032</t>
  </si>
  <si>
    <t>1/12/2033</t>
  </si>
  <si>
    <t>15/2/2034</t>
  </si>
  <si>
    <t>1/12/2032</t>
  </si>
  <si>
    <t>22/8/2047</t>
  </si>
  <si>
    <t>15/8/2030</t>
  </si>
  <si>
    <t>15/8/2060</t>
  </si>
  <si>
    <t>15/5/2033</t>
  </si>
  <si>
    <t>6/2/2033</t>
  </si>
  <si>
    <t>10/2/2028</t>
  </si>
  <si>
    <t>5/8/2052</t>
  </si>
  <si>
    <t>1/4/2030</t>
  </si>
  <si>
    <t>1/6/2032</t>
  </si>
  <si>
    <t>9/2/2033</t>
  </si>
  <si>
    <t>15/1/2033</t>
  </si>
  <si>
    <t>15/4/2028</t>
  </si>
  <si>
    <t>15/1/2049</t>
  </si>
  <si>
    <t>1/5/2027</t>
  </si>
  <si>
    <t>2/3/2043</t>
  </si>
  <si>
    <t>28/6/2063</t>
  </si>
  <si>
    <t>23/5/2033</t>
  </si>
  <si>
    <t>6/5/2026</t>
  </si>
  <si>
    <t>18/9/2037</t>
  </si>
  <si>
    <t>15/10/2026</t>
  </si>
  <si>
    <t>2/11/2027</t>
  </si>
  <si>
    <t>19/10/2028</t>
  </si>
  <si>
    <t>3/12/2029</t>
  </si>
  <si>
    <t>19/10/2048</t>
  </si>
  <si>
    <t>21/10/2050</t>
  </si>
  <si>
    <t>28/7/2026</t>
  </si>
  <si>
    <t>15/8/2033</t>
  </si>
  <si>
    <t>27/11/2029</t>
  </si>
  <si>
    <t>15/11/2042</t>
  </si>
  <si>
    <t>29/10/2043</t>
  </si>
  <si>
    <t>27/8/2030</t>
  </si>
  <si>
    <t>21/5/2029</t>
  </si>
  <si>
    <t>12/11/2040</t>
  </si>
  <si>
    <t>16/10/2049</t>
  </si>
  <si>
    <t>2/7/2026</t>
  </si>
  <si>
    <t>15/7/2026</t>
  </si>
  <si>
    <t>13/12/2027</t>
  </si>
  <si>
    <t>17/8/2026</t>
  </si>
  <si>
    <t>17/9/2030</t>
  </si>
  <si>
    <t>11/9/2029</t>
  </si>
  <si>
    <t>13/7/2030</t>
  </si>
  <si>
    <t>19/8/2026</t>
  </si>
  <si>
    <t>8/7/2026</t>
  </si>
  <si>
    <t>6/5/2031</t>
  </si>
  <si>
    <t>18/8/2026</t>
  </si>
  <si>
    <t>22/10/2030</t>
  </si>
  <si>
    <t>20/4/2027</t>
  </si>
  <si>
    <t>15/3/2027</t>
  </si>
  <si>
    <t>7/7/2028</t>
  </si>
  <si>
    <t>1/6/2026</t>
  </si>
  <si>
    <t>24/1/2037</t>
  </si>
  <si>
    <t>31/7/2024</t>
  </si>
  <si>
    <t>26/4/2026</t>
  </si>
  <si>
    <t>14/3/2027</t>
  </si>
  <si>
    <t>22/4/2032</t>
  </si>
  <si>
    <t>4/4/2033</t>
  </si>
  <si>
    <t>16/9/2040</t>
  </si>
  <si>
    <t>25/1/2028</t>
  </si>
  <si>
    <t>12/8/2030</t>
  </si>
  <si>
    <t>19/5/2026</t>
  </si>
  <si>
    <t>28/5/2029</t>
  </si>
  <si>
    <t>25/2/2031</t>
  </si>
  <si>
    <t>21/12/2027</t>
  </si>
  <si>
    <t>17/11/2030</t>
  </si>
  <si>
    <t>7/2/2027</t>
  </si>
  <si>
    <t>9/3/2027</t>
  </si>
  <si>
    <t>18/3/2027</t>
  </si>
  <si>
    <t>8/2/2028</t>
  </si>
  <si>
    <t>18/3/2030</t>
  </si>
  <si>
    <t>31/8/2027</t>
  </si>
  <si>
    <t>18/8/2030</t>
  </si>
  <si>
    <t>22/11/2026</t>
  </si>
  <si>
    <t>22/6/2030</t>
  </si>
  <si>
    <t>3/3/2031</t>
  </si>
  <si>
    <t>30/6/2030</t>
  </si>
  <si>
    <t>21/7/2031</t>
  </si>
  <si>
    <t>30/6/2035</t>
  </si>
  <si>
    <t>18/1/2032</t>
  </si>
  <si>
    <t>9/6/2030</t>
  </si>
  <si>
    <t>9/4/2031</t>
  </si>
  <si>
    <t>9/4/2036</t>
  </si>
  <si>
    <t>2/11/2026</t>
  </si>
  <si>
    <t>19/8/2030</t>
  </si>
  <si>
    <t>26/4/2027</t>
  </si>
  <si>
    <t>17/6/2030</t>
  </si>
  <si>
    <t>5/3/2025</t>
  </si>
  <si>
    <t>14/1/2050</t>
  </si>
  <si>
    <t>20/2/2030</t>
  </si>
  <si>
    <t>18/11/2024</t>
  </si>
  <si>
    <t>30/6/2026</t>
  </si>
  <si>
    <t>19/10/2025</t>
  </si>
  <si>
    <t>18/5/2026</t>
  </si>
  <si>
    <t>21/9/2026</t>
  </si>
  <si>
    <t>15/1/2028</t>
  </si>
  <si>
    <t>21/7/2028</t>
  </si>
  <si>
    <t>4/12/2029</t>
  </si>
  <si>
    <t>26/8/2028</t>
  </si>
  <si>
    <t>15/12/2029</t>
  </si>
  <si>
    <t>1/2/2027</t>
  </si>
  <si>
    <t>27/1/2028</t>
  </si>
  <si>
    <t>8/8/2028</t>
  </si>
  <si>
    <t>2/1/2025</t>
  </si>
  <si>
    <t>17/5/2026</t>
  </si>
  <si>
    <t>20/5/2026</t>
  </si>
  <si>
    <t>22/3/2026</t>
  </si>
  <si>
    <t>6/7/2026</t>
  </si>
  <si>
    <t>14/12/2026</t>
  </si>
  <si>
    <t>13/1/2028</t>
  </si>
  <si>
    <t>4/9/2025</t>
  </si>
  <si>
    <t>26/7/2026</t>
  </si>
  <si>
    <t>13/2/2026</t>
  </si>
  <si>
    <t>19/9/2027</t>
  </si>
  <si>
    <t>4/6/2081</t>
  </si>
  <si>
    <t>2/5/2025</t>
  </si>
  <si>
    <t>29/9/2024</t>
  </si>
  <si>
    <t>19/8/2027</t>
  </si>
  <si>
    <t>15/12/2026</t>
  </si>
  <si>
    <t>11/7/2027</t>
  </si>
  <si>
    <t>11/7/2028</t>
  </si>
  <si>
    <t>25/6/2028</t>
  </si>
  <si>
    <t>13/11/2028</t>
  </si>
  <si>
    <t>22/4/2029</t>
  </si>
  <si>
    <t>26/9/2029</t>
  </si>
  <si>
    <t>3/7/2030</t>
  </si>
  <si>
    <t>22/1/2031</t>
  </si>
  <si>
    <t>18/5/2024</t>
  </si>
  <si>
    <t>30/6/2024</t>
  </si>
  <si>
    <t>10/8/2025</t>
  </si>
  <si>
    <t>13/1/2027</t>
  </si>
  <si>
    <t>14/8/2026</t>
  </si>
  <si>
    <t>13/4/2027</t>
  </si>
  <si>
    <t>16/1/2028</t>
  </si>
  <si>
    <t>16/9/2029</t>
  </si>
  <si>
    <t>13/1/2032</t>
  </si>
  <si>
    <t>13/1/2025</t>
  </si>
  <si>
    <t>15/12/2024</t>
  </si>
  <si>
    <t>2/5/2026</t>
  </si>
  <si>
    <t>5/5/2026</t>
  </si>
  <si>
    <t>30/9/2027</t>
  </si>
  <si>
    <t>30/9/2030</t>
  </si>
  <si>
    <t>9/11/2027</t>
  </si>
  <si>
    <t>15/6/2030</t>
  </si>
  <si>
    <t>27/5/2030</t>
  </si>
  <si>
    <t>15/7/2031</t>
  </si>
  <si>
    <t>4/9/2029</t>
  </si>
  <si>
    <t>21/7/2026</t>
  </si>
  <si>
    <t>19/1/2032</t>
  </si>
  <si>
    <t>5/9/2028</t>
  </si>
  <si>
    <t>21/1/2030</t>
  </si>
  <si>
    <t>17/1/2028</t>
  </si>
  <si>
    <t>29/9/2027</t>
  </si>
  <si>
    <t>4/12/2069</t>
  </si>
  <si>
    <t>31/5/2026</t>
  </si>
  <si>
    <t>29/3/2027</t>
  </si>
  <si>
    <t>1/10/2027</t>
  </si>
  <si>
    <t>19/2/2027</t>
  </si>
  <si>
    <t>9/1/2029</t>
  </si>
  <si>
    <t>26/3/2044</t>
  </si>
  <si>
    <t>12/1/2034</t>
  </si>
  <si>
    <t>4/4/2079</t>
  </si>
  <si>
    <t>9/11/2026</t>
  </si>
  <si>
    <t>23/7/2029</t>
  </si>
  <si>
    <t>30/9/2049</t>
  </si>
  <si>
    <t>2/5/2042</t>
  </si>
  <si>
    <t>21/5/2033</t>
  </si>
  <si>
    <t>26/1/2041</t>
  </si>
  <si>
    <t>10/3/2035</t>
  </si>
  <si>
    <t>15/5/2037</t>
  </si>
  <si>
    <t>30/7/2039</t>
  </si>
  <si>
    <t>28/11/2047</t>
  </si>
  <si>
    <t>28/10/2026</t>
  </si>
  <si>
    <t>25/6/2026</t>
  </si>
  <si>
    <t>8/11/2027</t>
  </si>
  <si>
    <t>14/8/2024</t>
  </si>
  <si>
    <t>14/12/2024</t>
  </si>
  <si>
    <t>23/9/2026</t>
  </si>
  <si>
    <t>11/5/2031</t>
  </si>
  <si>
    <t>15/2/2032</t>
  </si>
  <si>
    <t>11/5/2041</t>
  </si>
  <si>
    <t>30/11/2051</t>
  </si>
  <si>
    <t>15/2/2042</t>
  </si>
  <si>
    <t>18/6/2026</t>
  </si>
  <si>
    <t>1/5/2030</t>
  </si>
  <si>
    <t>18/6/2029</t>
  </si>
  <si>
    <t>1/6/2027</t>
  </si>
  <si>
    <t>1/3/2026</t>
  </si>
  <si>
    <t>1/12/2028</t>
  </si>
  <si>
    <t>13/7/2031</t>
  </si>
  <si>
    <t>19/1/2027</t>
  </si>
  <si>
    <t>8/2/2051</t>
  </si>
  <si>
    <t>3/8/2050</t>
  </si>
  <si>
    <t>24/11/2026</t>
  </si>
  <si>
    <t>31/12/2027</t>
  </si>
  <si>
    <t>15/11/2030</t>
  </si>
  <si>
    <t>15/11/2029</t>
  </si>
  <si>
    <t>31/12/2026</t>
  </si>
  <si>
    <t>31/12/2028</t>
  </si>
  <si>
    <t>15/2/2050</t>
  </si>
  <si>
    <t>15/2/2036</t>
  </si>
  <si>
    <t>15/2/2037</t>
  </si>
  <si>
    <t>27/1/2027</t>
  </si>
  <si>
    <t>15/11/2045</t>
  </si>
  <si>
    <t>4/7/2026</t>
  </si>
  <si>
    <t>12/12/2026</t>
  </si>
  <si>
    <t>29/6/2027</t>
  </si>
  <si>
    <t>27/6/2028</t>
  </si>
  <si>
    <t>29/6/2043</t>
  </si>
  <si>
    <t>21/5/2045</t>
  </si>
  <si>
    <t>11/1/2028</t>
  </si>
  <si>
    <t>7/6/2028</t>
  </si>
  <si>
    <t>17/5/2024</t>
  </si>
  <si>
    <t>13/7/2026</t>
  </si>
  <si>
    <t>25/7/2028</t>
  </si>
  <si>
    <t>9/9/2033</t>
  </si>
  <si>
    <t>29/9/2026</t>
  </si>
  <si>
    <t>8/7/2031</t>
  </si>
  <si>
    <t>5/7/2027</t>
  </si>
  <si>
    <t>19/10/2023</t>
  </si>
  <si>
    <t>2/2/2031</t>
  </si>
  <si>
    <t>2/2/2051</t>
  </si>
  <si>
    <t>27/4/2027</t>
  </si>
  <si>
    <t>24/2/2030</t>
  </si>
  <si>
    <t>13/3/2028</t>
  </si>
  <si>
    <t>16/11/2032</t>
  </si>
  <si>
    <t>22/11/2032</t>
  </si>
  <si>
    <t>9/3/2044</t>
  </si>
  <si>
    <t>21/7/2023</t>
  </si>
  <si>
    <t>1/6/2034</t>
  </si>
  <si>
    <t>7/7/2026</t>
  </si>
  <si>
    <t>7/7/2031</t>
  </si>
  <si>
    <t>18/3/2031</t>
  </si>
  <si>
    <t>22/10/2061</t>
  </si>
  <si>
    <t>21/6/2051</t>
  </si>
  <si>
    <t>27/4/2028</t>
  </si>
  <si>
    <t>9/2/2027</t>
  </si>
  <si>
    <t>15/11/2052</t>
  </si>
  <si>
    <t>15/5/2050</t>
  </si>
  <si>
    <t>14/9/2026</t>
  </si>
  <si>
    <t>23/3/2034</t>
  </si>
  <si>
    <t>31/7/2028</t>
  </si>
  <si>
    <t>15/8/2053</t>
  </si>
  <si>
    <t>15/8/2040</t>
  </si>
  <si>
    <t>15/8/2043</t>
  </si>
  <si>
    <t>15/5/2043</t>
  </si>
  <si>
    <t>15/2/2043</t>
  </si>
  <si>
    <t>CITINQ HK</t>
  </si>
  <si>
    <t>5/12/2028</t>
  </si>
  <si>
    <t>13/11/2049</t>
  </si>
  <si>
    <t>13/2/2030</t>
  </si>
  <si>
    <t>8251337Z HK</t>
  </si>
  <si>
    <t>883 HK</t>
  </si>
  <si>
    <t>1321450D LN</t>
  </si>
  <si>
    <t>5/5/2030</t>
  </si>
  <si>
    <t>21/7/2030</t>
  </si>
  <si>
    <t>19/7/2037</t>
  </si>
  <si>
    <t>22/10/2040</t>
  </si>
  <si>
    <t>11/10/2048</t>
  </si>
  <si>
    <t>3/12/2049</t>
  </si>
  <si>
    <t>22/10/2050</t>
  </si>
  <si>
    <t>3/12/2059</t>
  </si>
  <si>
    <t>22/10/2060</t>
  </si>
  <si>
    <t>11/2/2026</t>
  </si>
  <si>
    <t>19/10/2027</t>
  </si>
  <si>
    <t>6/9/2027</t>
  </si>
  <si>
    <t>9/11/2030</t>
  </si>
  <si>
    <t>28/5/2034</t>
  </si>
  <si>
    <t>6/6/2037</t>
  </si>
  <si>
    <t>9/8/2040</t>
  </si>
  <si>
    <t>6/6/2057</t>
  </si>
  <si>
    <t>9/8/2060</t>
  </si>
  <si>
    <t>23/1/2027</t>
  </si>
  <si>
    <t>9/7/2030</t>
  </si>
  <si>
    <t>23/5/2031</t>
  </si>
  <si>
    <t>14/4/2031</t>
  </si>
  <si>
    <t>14/1/2051</t>
  </si>
  <si>
    <t>2/3/2031</t>
  </si>
  <si>
    <t>6/6/2029</t>
  </si>
  <si>
    <t>8/2/2030</t>
  </si>
  <si>
    <t>15/1/2031</t>
  </si>
  <si>
    <t>15/10/2040</t>
  </si>
  <si>
    <t>6/3/2049</t>
  </si>
  <si>
    <t>8/11/2049</t>
  </si>
  <si>
    <t>1896850D HK</t>
  </si>
  <si>
    <t>8/3/2028</t>
  </si>
  <si>
    <t>4/11/2030</t>
  </si>
  <si>
    <t>12/10/2031</t>
  </si>
  <si>
    <t>4/8/2050</t>
  </si>
  <si>
    <t>12/7/2051</t>
  </si>
  <si>
    <t>12/7/2061</t>
  </si>
  <si>
    <t>Liberty Mutual Holding Co Inc</t>
  </si>
  <si>
    <t>13410Z US</t>
  </si>
  <si>
    <t>PRCH CH</t>
  </si>
  <si>
    <t>CLIFOZ CH</t>
  </si>
  <si>
    <t>15/8/2028</t>
  </si>
  <si>
    <t>HNGZ CH</t>
  </si>
  <si>
    <t>Gettex</t>
  </si>
  <si>
    <t>3877 HK</t>
  </si>
  <si>
    <t>China Jinmao Holdings Group Lt</t>
  </si>
  <si>
    <t>1083637D HK</t>
  </si>
  <si>
    <t>SINCHZ HK</t>
  </si>
  <si>
    <t>1284428D HK</t>
  </si>
  <si>
    <t>16/4/2049</t>
  </si>
  <si>
    <t>BCEZ CH</t>
  </si>
  <si>
    <t>0286177D KY</t>
  </si>
  <si>
    <t>Province of Henan China</t>
  </si>
  <si>
    <t>Municipality of Guangzhou Chin</t>
  </si>
  <si>
    <t>1401337D HK</t>
  </si>
  <si>
    <t>Hangzhou Municipal Government</t>
  </si>
  <si>
    <t>0792980D CH</t>
  </si>
  <si>
    <t>Shanghai International Port Gr</t>
  </si>
  <si>
    <t>1528704D CH</t>
  </si>
  <si>
    <t>13/4/2030</t>
  </si>
  <si>
    <t>Shaoxing Municipal Government</t>
  </si>
  <si>
    <t>392 HK</t>
  </si>
  <si>
    <t>6/2/2031</t>
  </si>
  <si>
    <t>Province of Sichuan China</t>
  </si>
  <si>
    <t>1052396D HK</t>
  </si>
  <si>
    <t>BOFCLZ HK</t>
  </si>
  <si>
    <t>Bank of East Asia Ltd/The</t>
  </si>
  <si>
    <t>23 HK</t>
  </si>
  <si>
    <t>7/7/2027</t>
  </si>
  <si>
    <t>939 HK</t>
  </si>
  <si>
    <t>China Merchants Bank Co Ltd</t>
  </si>
  <si>
    <t>2108290D CH</t>
  </si>
  <si>
    <t>22/4/2027</t>
  </si>
  <si>
    <t>AIA Group Ltd</t>
  </si>
  <si>
    <t>1299 HK</t>
  </si>
  <si>
    <t>4/1/2033</t>
  </si>
  <si>
    <t>16/3/2040</t>
  </si>
  <si>
    <t>1612765D CH</t>
  </si>
  <si>
    <t>1397588D KY</t>
  </si>
  <si>
    <t>11/6/2029</t>
  </si>
  <si>
    <t>CITIC Securities Co Ltd</t>
  </si>
  <si>
    <t>0335254D HK</t>
  </si>
  <si>
    <t>0849342D CH</t>
  </si>
  <si>
    <t>1894361D HK</t>
  </si>
  <si>
    <t>Guoren Property &amp; Casualty Ins</t>
  </si>
  <si>
    <t>0620396D CH</t>
  </si>
  <si>
    <t>0876726D CH</t>
  </si>
  <si>
    <t>Fosun International Holdings L</t>
  </si>
  <si>
    <t>Ping An Insurance Group Co of</t>
  </si>
  <si>
    <t>7354663Z HK</t>
  </si>
  <si>
    <t>0863200D HK</t>
  </si>
  <si>
    <t>17/8/2030</t>
  </si>
  <si>
    <t>WLKTIZ HK</t>
  </si>
  <si>
    <t>7/11/2026</t>
  </si>
  <si>
    <t>18/12/2026</t>
  </si>
  <si>
    <t>18/12/2029</t>
  </si>
  <si>
    <t>1084178D HK</t>
  </si>
  <si>
    <t>0992613D HK</t>
  </si>
  <si>
    <t>6646796Z HK</t>
  </si>
  <si>
    <t>18/10/2031</t>
  </si>
  <si>
    <t>HK Electric Investments &amp; HK E</t>
  </si>
  <si>
    <t>1094Z HK</t>
  </si>
  <si>
    <t>9/12/2029</t>
  </si>
  <si>
    <t>27/2/2030</t>
  </si>
  <si>
    <t>Jardine Matheson Holdings Ltd</t>
  </si>
  <si>
    <t>JAR LN</t>
  </si>
  <si>
    <t>9/1/2031</t>
  </si>
  <si>
    <t>9/1/2036</t>
  </si>
  <si>
    <t>66 HK</t>
  </si>
  <si>
    <t>FINSECZ HK</t>
  </si>
  <si>
    <t>Hong Kong &amp; China Gas Co Ltd</t>
  </si>
  <si>
    <t>1083 HK</t>
  </si>
  <si>
    <t>3 HK</t>
  </si>
  <si>
    <t>17/3/2030</t>
  </si>
  <si>
    <t>14/7/2049</t>
  </si>
  <si>
    <t>China Oil &amp; Gas Group Ltd</t>
  </si>
  <si>
    <t>603 HK</t>
  </si>
  <si>
    <t>1361381D HK</t>
  </si>
  <si>
    <t>China Water Affairs Group Ltd</t>
  </si>
  <si>
    <t>855 HK</t>
  </si>
  <si>
    <t>eHi Car Services Ltd</t>
  </si>
  <si>
    <t>EHIC US</t>
  </si>
  <si>
    <t>21/9/2024</t>
  </si>
  <si>
    <t>Melco International Developmen</t>
  </si>
  <si>
    <t>1467018D HK</t>
  </si>
  <si>
    <t>15/7/2023</t>
  </si>
  <si>
    <t>MLCO US</t>
  </si>
  <si>
    <t>4/12/2024</t>
  </si>
  <si>
    <t>Wynn Resorts Ltd</t>
  </si>
  <si>
    <t>0850766D KY</t>
  </si>
  <si>
    <t>26/8/2023</t>
  </si>
  <si>
    <t>MGM Resorts International</t>
  </si>
  <si>
    <t>1345775D IO</t>
  </si>
  <si>
    <t>1/2/2024</t>
  </si>
  <si>
    <t>Sociedade de Turismo e Diverso</t>
  </si>
  <si>
    <t>880 HK</t>
  </si>
  <si>
    <t>27/1/2025</t>
  </si>
  <si>
    <t>Las Vegas Sands Corp</t>
  </si>
  <si>
    <t>LVS US</t>
  </si>
  <si>
    <t>8/5/2028</t>
  </si>
  <si>
    <t>3900 HK</t>
  </si>
  <si>
    <t>Full Choice Investments Ltd</t>
  </si>
  <si>
    <t>2/1/2023</t>
  </si>
  <si>
    <t>Yanlord Holdings Pte Ltd</t>
  </si>
  <si>
    <t>YLLG SP</t>
  </si>
  <si>
    <t>20/5/2024</t>
  </si>
  <si>
    <t>Kei Family United Ltd</t>
  </si>
  <si>
    <t>1426563D VI</t>
  </si>
  <si>
    <t>Road King Infrastructure Ltd</t>
  </si>
  <si>
    <t>1693758D VI</t>
  </si>
  <si>
    <t>1098 HK</t>
  </si>
  <si>
    <t>17/2/2022</t>
  </si>
  <si>
    <t>23/6/2022</t>
  </si>
  <si>
    <t>5/3/2023</t>
  </si>
  <si>
    <t>4/9/2023</t>
  </si>
  <si>
    <t>12/1/2024</t>
  </si>
  <si>
    <t>26/7/2024</t>
  </si>
  <si>
    <t>CALL/SINK</t>
  </si>
  <si>
    <t>Infinity Fortune Development L</t>
  </si>
  <si>
    <t>New World Development Co Ltd</t>
  </si>
  <si>
    <t>9/9/2023</t>
  </si>
  <si>
    <t>7/3/2024</t>
  </si>
  <si>
    <t>16/3/2025</t>
  </si>
  <si>
    <t>10/3/2028</t>
  </si>
  <si>
    <t>Far East Consortium Internatio</t>
  </si>
  <si>
    <t>35 HK</t>
  </si>
  <si>
    <t>18/10/2024</t>
  </si>
  <si>
    <t>SoftBank Group Corp</t>
  </si>
  <si>
    <t>9984 JP</t>
  </si>
  <si>
    <t>21/6/2027</t>
  </si>
  <si>
    <t>Vodafone Group PLC</t>
  </si>
  <si>
    <t>VOD LN</t>
  </si>
  <si>
    <t>4/3/2031</t>
  </si>
  <si>
    <t>4/12/2050</t>
  </si>
  <si>
    <t>China Aoyuan Group Ltd</t>
  </si>
  <si>
    <t>0878473D VI</t>
  </si>
  <si>
    <t>2/5/2023</t>
  </si>
  <si>
    <t>29/9/2023</t>
  </si>
  <si>
    <t>China South City Holdings Ltd</t>
  </si>
  <si>
    <t>9/8/2022</t>
  </si>
  <si>
    <t>Guangzhou R&amp;F Properties Co Lt</t>
  </si>
  <si>
    <t>11/7/2022</t>
  </si>
  <si>
    <t>1052590D CH</t>
  </si>
  <si>
    <t>Greenland Holdings Corp Ltd</t>
  </si>
  <si>
    <t>1012699D CH</t>
  </si>
  <si>
    <t>21/6/2022</t>
  </si>
  <si>
    <t>25/11/2022</t>
  </si>
  <si>
    <t>KWG Group Holdings Ltd</t>
  </si>
  <si>
    <t>1813 HK</t>
  </si>
  <si>
    <t>10/8/2023</t>
  </si>
  <si>
    <t>13/1/2024</t>
  </si>
  <si>
    <t>13/2/2024</t>
  </si>
  <si>
    <t>Longfor Group Holdings Ltd</t>
  </si>
  <si>
    <t>960 HK</t>
  </si>
  <si>
    <t>Powerlong Real Estate Holdings</t>
  </si>
  <si>
    <t>2/5/2024</t>
  </si>
  <si>
    <t>3377 HK</t>
  </si>
  <si>
    <t>China Vanke Co Ltd</t>
  </si>
  <si>
    <t>2202 HK</t>
  </si>
  <si>
    <t>6158 HK</t>
  </si>
  <si>
    <t>10/9/2023</t>
  </si>
  <si>
    <t>Great Eagle Holdings Ltd</t>
  </si>
  <si>
    <t>2778 HK</t>
  </si>
  <si>
    <t>HLCZ HK</t>
  </si>
  <si>
    <t>Link REIT</t>
  </si>
  <si>
    <t>2013818D HK</t>
  </si>
  <si>
    <t>Chen's Group International Ltd</t>
  </si>
  <si>
    <t>NANFUN HK</t>
  </si>
  <si>
    <t>Regal Hotels International Hol</t>
  </si>
  <si>
    <t>13/4/2022</t>
  </si>
  <si>
    <t>Sun Hung Kai Properties Ltd</t>
  </si>
  <si>
    <t>16 HK</t>
  </si>
  <si>
    <t>John Swire &amp; Sons Ltd</t>
  </si>
  <si>
    <t>19 HK</t>
  </si>
  <si>
    <t>1972 HK</t>
  </si>
  <si>
    <t>Wharf Real Estate Investment C</t>
  </si>
  <si>
    <t>Allianz SE</t>
  </si>
  <si>
    <t>ALV GR</t>
  </si>
  <si>
    <t>7/3/2022</t>
  </si>
  <si>
    <t>BNP Paribas SA</t>
  </si>
  <si>
    <t>BNP FP</t>
  </si>
  <si>
    <t>14/8/2028</t>
  </si>
  <si>
    <t>16/8/2029</t>
  </si>
  <si>
    <t>Citigroup Inc</t>
  </si>
  <si>
    <t>C US</t>
  </si>
  <si>
    <t>EURONEXT-PARIS</t>
  </si>
  <si>
    <t>Deutsche Bank AG</t>
  </si>
  <si>
    <t>DBK GR</t>
  </si>
  <si>
    <t>SIX</t>
  </si>
  <si>
    <t>EFG International AG</t>
  </si>
  <si>
    <t>EFGN SW</t>
  </si>
  <si>
    <t>25/7/2027</t>
  </si>
  <si>
    <t>General Motors Co</t>
  </si>
  <si>
    <t>0548700D US</t>
  </si>
  <si>
    <t>Goodyear Tire &amp; Rubber Co/The</t>
  </si>
  <si>
    <t>GT US</t>
  </si>
  <si>
    <t>ING Groep NV</t>
  </si>
  <si>
    <t>INGA NA</t>
  </si>
  <si>
    <t>16/11/2026</t>
  </si>
  <si>
    <t>EUROMTF</t>
  </si>
  <si>
    <t>Tata Motors Ltd</t>
  </si>
  <si>
    <t>0327039D SP</t>
  </si>
  <si>
    <t>1/7/2027</t>
  </si>
  <si>
    <t>Standard Chartered PLC</t>
  </si>
  <si>
    <t>STAN LN</t>
  </si>
  <si>
    <t>15/8/2027</t>
  </si>
  <si>
    <t>9/1/2028</t>
  </si>
  <si>
    <t>UBS Group AG</t>
  </si>
  <si>
    <t>UBSG SW</t>
  </si>
  <si>
    <t>4/1/2029</t>
  </si>
  <si>
    <t>CONV/PUT</t>
  </si>
  <si>
    <t>30/6/2029</t>
  </si>
  <si>
    <t>30/3/2049</t>
  </si>
  <si>
    <t>Huaneng Power International In</t>
  </si>
  <si>
    <t>SINPOZ SP</t>
  </si>
  <si>
    <t>Province of Zhejiang China</t>
  </si>
  <si>
    <t>FYCCIZ CH</t>
  </si>
  <si>
    <t>STUTTGART</t>
  </si>
  <si>
    <t>Republic of Indonesia</t>
  </si>
  <si>
    <t>1133Z IJ</t>
  </si>
  <si>
    <t>City of Jinan</t>
  </si>
  <si>
    <t>1990493D CH</t>
  </si>
  <si>
    <t>NXP Semiconductors NV</t>
  </si>
  <si>
    <t>805709Z NA</t>
  </si>
  <si>
    <t>11/2/2031</t>
  </si>
  <si>
    <t>15/11/2031</t>
  </si>
  <si>
    <t>11/11/2040</t>
  </si>
  <si>
    <t>30/5/2051</t>
  </si>
  <si>
    <t>15/8/2041</t>
  </si>
  <si>
    <t>1/2/2030</t>
  </si>
  <si>
    <t>18/3/2029</t>
  </si>
  <si>
    <t>1/9/2028</t>
  </si>
  <si>
    <t>Naspers Ltd</t>
  </si>
  <si>
    <t>NPN SJ</t>
  </si>
  <si>
    <t>13/4/2031</t>
  </si>
  <si>
    <t>19/12/2026</t>
  </si>
  <si>
    <t>21/10/2029</t>
  </si>
  <si>
    <t>8/8/2050</t>
  </si>
  <si>
    <t>3/2/2050</t>
  </si>
  <si>
    <t>19/10/2031</t>
  </si>
  <si>
    <t>6/4/2027</t>
  </si>
  <si>
    <t>23/8/2026</t>
  </si>
  <si>
    <t>24/10/2026</t>
  </si>
  <si>
    <t>1537717D CH</t>
  </si>
  <si>
    <t>BERLIN</t>
  </si>
  <si>
    <t>United States of America</t>
  </si>
  <si>
    <t>3352Z US</t>
  </si>
  <si>
    <t>NORMAL</t>
  </si>
  <si>
    <t>MUNICH</t>
  </si>
  <si>
    <t>Shui On Co Ltd</t>
  </si>
  <si>
    <t>272 HK</t>
  </si>
  <si>
    <t>Barclays PLC</t>
  </si>
  <si>
    <t>BARC LN</t>
  </si>
  <si>
    <t>1765 HK</t>
  </si>
  <si>
    <t>13/6/2026</t>
  </si>
  <si>
    <t>Haitong Securities Co Ltd</t>
  </si>
  <si>
    <t>0894203D HK</t>
  </si>
  <si>
    <t>29/6/2026</t>
  </si>
  <si>
    <t>Federal Republic of Germany</t>
  </si>
  <si>
    <t>9/6/2028</t>
  </si>
  <si>
    <t>ANZ AU</t>
  </si>
  <si>
    <t>16/8/2028</t>
  </si>
  <si>
    <t>Cathay Pacific Airways Ltd</t>
  </si>
  <si>
    <t>293 HK</t>
  </si>
  <si>
    <t>1347062D HK</t>
  </si>
  <si>
    <t>1848 HK</t>
  </si>
  <si>
    <t>CIHZ HK</t>
  </si>
  <si>
    <t>9/3/2028</t>
  </si>
  <si>
    <t>28/11/2029</t>
  </si>
  <si>
    <t>13/3/2027</t>
  </si>
  <si>
    <t>16/11/2027</t>
  </si>
  <si>
    <t>22/11/2031</t>
  </si>
  <si>
    <t>9/3/2043</t>
  </si>
  <si>
    <t>600837 CH</t>
  </si>
  <si>
    <t>JPMorgan Chase &amp; Co</t>
  </si>
  <si>
    <t>JPM US</t>
  </si>
  <si>
    <t>1/6/2033</t>
  </si>
  <si>
    <t>LG Chem Ltd</t>
  </si>
  <si>
    <t>051910 KS</t>
  </si>
  <si>
    <t>Golden Lincoln Holdings I Ltd</t>
  </si>
  <si>
    <t>1792031D HK</t>
  </si>
  <si>
    <t>3/11/2021</t>
  </si>
  <si>
    <t>1364205D HK</t>
  </si>
  <si>
    <t>28/4/2027</t>
  </si>
  <si>
    <t>PTT Global Chemical PCL</t>
  </si>
  <si>
    <t>PTTGC TB</t>
  </si>
  <si>
    <t>18/12/2030</t>
  </si>
  <si>
    <t>1779125D HK</t>
  </si>
  <si>
    <t>10/2/2031</t>
  </si>
  <si>
    <t>United Kingdom of Great Britai</t>
  </si>
  <si>
    <t>6152Z LN</t>
  </si>
  <si>
    <t>Commonwealth of Australia</t>
  </si>
  <si>
    <t>1525Z AU</t>
  </si>
  <si>
    <t>30/10/2028</t>
  </si>
  <si>
    <t>1967342Z LN</t>
  </si>
  <si>
    <t>6/12/2029</t>
  </si>
  <si>
    <t>23/12/2033</t>
  </si>
  <si>
    <t>ALL GERMAN SE</t>
  </si>
  <si>
    <t>Republic of the Philippines</t>
  </si>
  <si>
    <t>279379Z PM</t>
  </si>
  <si>
    <t>12/2/2027</t>
  </si>
  <si>
    <t>16/5/2028</t>
  </si>
  <si>
    <t>Societe Generale SA</t>
  </si>
  <si>
    <t>GLE FP</t>
  </si>
  <si>
    <t>26/5/2026</t>
  </si>
  <si>
    <t>6/4/2028</t>
  </si>
  <si>
    <t>18/11/2030</t>
  </si>
  <si>
    <t>15/3/2029</t>
  </si>
  <si>
    <t>14/1/2031</t>
  </si>
  <si>
    <t>#N/A N/A</t>
  </si>
  <si>
    <t>九龙仓置业地产</t>
  </si>
  <si>
    <t>万科地产</t>
  </si>
  <si>
    <t>太古地产</t>
  </si>
  <si>
    <t>杭州富阳城投</t>
  </si>
  <si>
    <t>湖州市城投</t>
  </si>
  <si>
    <t>新城环球</t>
  </si>
  <si>
    <t>绿地全球</t>
  </si>
  <si>
    <t>平安不动产资本</t>
  </si>
  <si>
    <t>仁恒地产</t>
  </si>
  <si>
    <t>济南建设国际投资</t>
  </si>
  <si>
    <t>香港置地</t>
  </si>
  <si>
    <t>新鸿基地产</t>
  </si>
  <si>
    <t>香港企业</t>
  </si>
  <si>
    <t>中船集团</t>
  </si>
  <si>
    <t>北京建工</t>
  </si>
  <si>
    <t>重庆市南岸区城市建设发展</t>
  </si>
  <si>
    <t>中建资本</t>
  </si>
  <si>
    <t>通用汽车</t>
  </si>
  <si>
    <t>IND &amp; COMM BANK CN/MACAU</t>
  </si>
  <si>
    <t>BOCOM LEASING INTERNATIONAL FI</t>
  </si>
  <si>
    <t>ICBC FINANCIAL LEASING CO</t>
  </si>
  <si>
    <t>CHINA ORIENT ASSET MANAGEMENT</t>
  </si>
  <si>
    <t>CHINA CINDA ASSET MANAGEMENT C</t>
  </si>
  <si>
    <t>CHINA GREAT WALL ASSET MANAGEM</t>
  </si>
  <si>
    <t>CHINA HUARONG ASSET MANAGEMENT</t>
  </si>
  <si>
    <t>CHINA VANKE CO LTD</t>
  </si>
  <si>
    <t>Putable?
可售回？</t>
  </si>
  <si>
    <t>投资级别优先可赎回/可售回债</t>
  </si>
  <si>
    <t>投资级别次级可赎回/可售回债</t>
  </si>
  <si>
    <t>非投资级/无评级优先可赎回/可售回债</t>
  </si>
  <si>
    <t>非投资级/无评级次级可赎回/可售回债</t>
  </si>
  <si>
    <r>
      <rPr>
        <sz val="14"/>
        <color rgb="FF000000"/>
        <rFont val="Microsoft YaHei"/>
        <family val="2"/>
        <charset val="134"/>
      </rPr>
      <t>投资级别优先可赎回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</si>
  <si>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投资级别次级可赎回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</si>
  <si>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</si>
  <si>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无评级次级可赎回</t>
    </r>
    <r>
      <rPr>
        <sz val="14"/>
        <color rgb="FF000000"/>
        <rFont val="Arial"/>
        <family val="2"/>
      </rPr>
      <t>/</t>
    </r>
    <r>
      <rPr>
        <sz val="14"/>
        <color rgb="FF000000"/>
        <rFont val="Microsoft YaHei"/>
        <family val="2"/>
        <charset val="134"/>
      </rPr>
      <t>可售回债</t>
    </r>
    <phoneticPr fontId="28" type="noConversion"/>
  </si>
  <si>
    <t>Ba2u</t>
  </si>
  <si>
    <t>CALLED</t>
  </si>
  <si>
    <t>中资企业</t>
    <phoneticPr fontId="25" type="noConversion"/>
  </si>
  <si>
    <t>利福国际集团</t>
  </si>
  <si>
    <t>LS FINANCE 2017 LTD</t>
  </si>
  <si>
    <t>LS FINANCE 2025 LTD</t>
  </si>
  <si>
    <t>XS2352436526</t>
  </si>
  <si>
    <t>LIHHK 4.8 06/18/26</t>
  </si>
  <si>
    <t>PINEBRIDGE INVEST LP</t>
  </si>
  <si>
    <t>SUN HUNG KAI &amp; CO BVI</t>
  </si>
  <si>
    <t>Emerald Energy Holdings Ltd</t>
  </si>
  <si>
    <t>1212 HK</t>
  </si>
  <si>
    <t>利福国际</t>
  </si>
  <si>
    <t>86 HK</t>
  </si>
  <si>
    <t>PX_BID</t>
  </si>
  <si>
    <t>PX_ASK</t>
  </si>
  <si>
    <t>YLD_YTM_ASK</t>
  </si>
  <si>
    <t>NXT_CPN_DT</t>
  </si>
  <si>
    <t>Next Coupon Date
下一派息日</t>
  </si>
  <si>
    <t>NXT_CALL_DT</t>
  </si>
  <si>
    <t>Next Call Date
下一赎回日</t>
  </si>
  <si>
    <t>RTG_SP</t>
  </si>
  <si>
    <t>RTG_MOODY</t>
  </si>
  <si>
    <t>RTG_FITCH</t>
  </si>
  <si>
    <t>S&amp;P Rating
标普评级</t>
  </si>
  <si>
    <t>Moody Rating
穆迪评级</t>
  </si>
  <si>
    <t>Fitch Rating
惠誉评级</t>
  </si>
  <si>
    <t>SP</t>
  </si>
  <si>
    <t>1Y default risk: HY4</t>
  </si>
  <si>
    <t>HY1</t>
  </si>
  <si>
    <t>BB *-</t>
  </si>
  <si>
    <t>1Y default risk: DS1</t>
  </si>
  <si>
    <t>Cau</t>
  </si>
  <si>
    <t>USF1067PAF39</t>
  </si>
  <si>
    <t>US09681MAE84</t>
  </si>
  <si>
    <t>XS2281799572</t>
  </si>
  <si>
    <t>XS2397254579</t>
  </si>
  <si>
    <t>USY5325QAG74</t>
  </si>
  <si>
    <t>XS1748857379</t>
  </si>
  <si>
    <t>XS2116222881</t>
  </si>
  <si>
    <t>XS1490623516</t>
  </si>
  <si>
    <t>XS2383421711</t>
  </si>
  <si>
    <t>US71567RAS58</t>
  </si>
  <si>
    <t>XS2122174415</t>
  </si>
  <si>
    <t>XS2761357594</t>
  </si>
  <si>
    <t>XS2368038050</t>
  </si>
  <si>
    <t xml:space="preserve">XS2223762209 </t>
  </si>
  <si>
    <t>XS2358225477</t>
  </si>
  <si>
    <t>USG82016AC32</t>
  </si>
  <si>
    <t>USG82016AS83</t>
  </si>
  <si>
    <t>USG82016AT66</t>
  </si>
  <si>
    <t>XS2361253607</t>
  </si>
  <si>
    <t>XS2362416617</t>
  </si>
  <si>
    <t>USG84228FV59</t>
  </si>
  <si>
    <t>USG84228EV68</t>
  </si>
  <si>
    <t>HK0000492725</t>
  </si>
  <si>
    <t>XS2043949200</t>
  </si>
  <si>
    <t>US92857WBM10</t>
  </si>
  <si>
    <t>USG98149AD29</t>
  </si>
  <si>
    <t>XS2785422895</t>
  </si>
  <si>
    <t>XS2785423430</t>
  </si>
  <si>
    <t>XS2785423943</t>
  </si>
  <si>
    <t>XS2269112863</t>
  </si>
  <si>
    <t>AT0000A2HLC4</t>
  </si>
  <si>
    <t>XS2647488878</t>
  </si>
  <si>
    <t>US91282CJR34</t>
  </si>
  <si>
    <t>US912810TV08</t>
  </si>
  <si>
    <t>US912810PU60</t>
  </si>
  <si>
    <t>US912810QS06</t>
  </si>
  <si>
    <t>US912810TK43</t>
  </si>
  <si>
    <t>US912810RG58</t>
  </si>
  <si>
    <t>US80007RAL96</t>
  </si>
  <si>
    <t>US912810TZ12</t>
  </si>
  <si>
    <t>US912810TX63</t>
  </si>
  <si>
    <t>XS2530843759</t>
  </si>
  <si>
    <t>US594918CE21</t>
  </si>
  <si>
    <t>US02079KAF49</t>
  </si>
  <si>
    <t>US037833CD08</t>
  </si>
  <si>
    <t>US037833EW60</t>
  </si>
  <si>
    <t>US025816BF52</t>
  </si>
  <si>
    <t>US931142CK74</t>
  </si>
  <si>
    <t>US46625HJB78</t>
  </si>
  <si>
    <t>US10373QBQ29</t>
  </si>
  <si>
    <t>US30303M8Q83</t>
  </si>
  <si>
    <t>US717081CY74</t>
  </si>
  <si>
    <t>US92826CAQ50</t>
  </si>
  <si>
    <t>US023135CC87</t>
  </si>
  <si>
    <t>US458140CK47</t>
  </si>
  <si>
    <t>US478160CT90</t>
  </si>
  <si>
    <t>US191216DL17</t>
  </si>
  <si>
    <t>US037833EG11</t>
  </si>
  <si>
    <t>XS2404214020</t>
  </si>
  <si>
    <t>XS2089226026</t>
  </si>
  <si>
    <t>XS2357951164</t>
  </si>
  <si>
    <t>AMERICAN EXPRESS CO</t>
  </si>
  <si>
    <t>WALMART INC</t>
  </si>
  <si>
    <t>BP CAP MARKETS AMERICA</t>
  </si>
  <si>
    <t>PFIZER INC</t>
  </si>
  <si>
    <t>VISA INC</t>
  </si>
  <si>
    <t>JOHNSON &amp; JOHNSON</t>
  </si>
  <si>
    <t>COCA-COLA CO/THE</t>
  </si>
  <si>
    <t>PROCTER &amp; GAMBLE CO/THE</t>
  </si>
  <si>
    <t>DEUTSCHE TELEKOM AG</t>
  </si>
  <si>
    <t>DEUTSCHE BAHN FIN GMBH</t>
  </si>
  <si>
    <t>BNP 8 PERP</t>
  </si>
  <si>
    <t>BOCAVI 3 1/2 09/18/27</t>
  </si>
  <si>
    <t>CCAMCL 3 01/20/31</t>
  </si>
  <si>
    <t>CCAMCL 4.4 PERP</t>
  </si>
  <si>
    <t>CHINA 2 1/2 10/26/51</t>
  </si>
  <si>
    <t>FWDGHD 6.675 PERP</t>
  </si>
  <si>
    <t>HNINTL 2 5/8 02/20/30</t>
  </si>
  <si>
    <t>HONHAI 3 09/23/26</t>
  </si>
  <si>
    <t>ICBCAS 3.2 PERP</t>
  </si>
  <si>
    <t>INDOIS 2.55 06/09/31</t>
  </si>
  <si>
    <t>INTNED 4 7/8 PERP</t>
  </si>
  <si>
    <t>INTNED 8 PERP</t>
  </si>
  <si>
    <t>LASUDE 5 07/28/26</t>
  </si>
  <si>
    <t>SANLTD 4 3/8 06/18/30</t>
  </si>
  <si>
    <t>SHUION 5 1/2 06/29/26</t>
  </si>
  <si>
    <t>SINOPE 4 1/4 09/12/28</t>
  </si>
  <si>
    <t>SINOPE 2.3 01/08/31</t>
  </si>
  <si>
    <t>SINOPE 3.1 01/08/51</t>
  </si>
  <si>
    <t>SOFTBK 5 1/4 07/06/31</t>
  </si>
  <si>
    <t>SOFTBK 3 7/8 07/06/32</t>
  </si>
  <si>
    <t>STANLN 6.296 07/06/34</t>
  </si>
  <si>
    <t>STANLN 4.3 PERP</t>
  </si>
  <si>
    <t>SUNHUN 3.21 03/27/29</t>
  </si>
  <si>
    <t>SWIRE 2 7/8 01/30/30</t>
  </si>
  <si>
    <t>VOD 5 1/4 05/30/48</t>
  </si>
  <si>
    <t>WYNMAC 5 1/2 10/01/27</t>
  </si>
  <si>
    <t>ADHERH 8 1/2 09/30/29</t>
  </si>
  <si>
    <t>ADHERH 9 09/30/30</t>
  </si>
  <si>
    <t>ADHERH 9.8 09/30/31</t>
  </si>
  <si>
    <t>XIAOMI 0 12/17/27</t>
  </si>
  <si>
    <t>RAGB 0.85 06/30/2120</t>
  </si>
  <si>
    <t>PWRLNG 6.95 12/06/25</t>
  </si>
  <si>
    <t>T 3 3/4 12/31/28</t>
  </si>
  <si>
    <t>T 4 3/4 11/15/53</t>
  </si>
  <si>
    <t>T 5 05/15/37</t>
  </si>
  <si>
    <t>T 3 3/4 08/15/41</t>
  </si>
  <si>
    <t>T 3 3/8 08/15/42</t>
  </si>
  <si>
    <t>T 3 3/8 05/15/44</t>
  </si>
  <si>
    <t>T 4 1/2 02/15/44</t>
  </si>
  <si>
    <t>T 4 1/4 02/15/54</t>
  </si>
  <si>
    <t>SHUGRP 7.2 03/20/27</t>
  </si>
  <si>
    <t>MSFT 2.921 03/17/52</t>
  </si>
  <si>
    <t>GOOGL 2.05 08/15/50</t>
  </si>
  <si>
    <t>AAPL 3.85 08/04/46</t>
  </si>
  <si>
    <t>AAPL 4.85 05/10/53</t>
  </si>
  <si>
    <t>AXP 4.05 12/03/42</t>
  </si>
  <si>
    <t>WMT 6 1/2 08/15/37</t>
  </si>
  <si>
    <t>JPM 5.6 07/15/41</t>
  </si>
  <si>
    <t>BPLN 3.379 02/08/61</t>
  </si>
  <si>
    <t>META 5.6 05/15/53</t>
  </si>
  <si>
    <t>PFE 7.2 03/15/39</t>
  </si>
  <si>
    <t>V 2 08/15/50</t>
  </si>
  <si>
    <t>AMZN 3 1/4 05/12/61</t>
  </si>
  <si>
    <t>INTC 5.9 02/10/63</t>
  </si>
  <si>
    <t>JNJ 2.45 09/01/60</t>
  </si>
  <si>
    <t>KO 3 03/05/51</t>
  </si>
  <si>
    <t>AAPL 2.8 02/08/61</t>
  </si>
  <si>
    <t>PG 0.9 11/04/41</t>
  </si>
  <si>
    <t>DT 1 3/4 12/09/49</t>
  </si>
  <si>
    <t>DBHNGR 1 1/8 05/29/51</t>
  </si>
  <si>
    <t>CHINA CINDA ASSET MGMT</t>
  </si>
  <si>
    <t>CFLD CAYMAN INVESTMENT</t>
  </si>
  <si>
    <t>HK GOVT BOND PROGRAMME</t>
  </si>
  <si>
    <t>GLP CHINA HOLDINGS LTD</t>
  </si>
  <si>
    <t>HLP FINANCE LTD</t>
  </si>
  <si>
    <t>FOXCONN FAR EAST LTD</t>
  </si>
  <si>
    <t>PROVEN HONOUR CAPITAL</t>
  </si>
  <si>
    <t>PROVEN GLORY CAPITAL LTD</t>
  </si>
  <si>
    <t>PERUSAHAAN PENERBIT SBSN</t>
  </si>
  <si>
    <t>KUNMING RAIL TRANSIT GRP</t>
  </si>
  <si>
    <t>HONG KONG JY FLOWER</t>
  </si>
  <si>
    <t>LAI SUN MTN LTD</t>
  </si>
  <si>
    <t>LINYI EAST CITY INV GRP</t>
  </si>
  <si>
    <t>LANDSEA GREEN MANAGEMENT</t>
  </si>
  <si>
    <t>LY GUOYUAN INVEST HLD GR</t>
  </si>
  <si>
    <t>EXPAND LEAD LTD</t>
  </si>
  <si>
    <t>RONGCHANGDA DEVLP BVI</t>
  </si>
  <si>
    <t>SHANDONG ZHENGFANG HOLDI</t>
  </si>
  <si>
    <t>SD IRON &amp; STEEL XINHENG</t>
  </si>
  <si>
    <t>SHENHUA OVERSEAS CAPITAL</t>
  </si>
  <si>
    <t>SINIC HOLDINGS GROUP CO</t>
  </si>
  <si>
    <t>TIANJIN INVST MANAGEMENT</t>
  </si>
  <si>
    <t>CREDIT SUISSE NEW YORK</t>
  </si>
  <si>
    <t>WING TAI PROPERTIES FINA</t>
  </si>
  <si>
    <t>WESTWOOD GRP HOLD LTD</t>
  </si>
  <si>
    <t>ZOUCHENG LIMIN CONSTR</t>
  </si>
  <si>
    <t>WEIHAI HUANTONG INV</t>
  </si>
  <si>
    <t>HUBEI GGD STATE ASSET</t>
  </si>
  <si>
    <t>ADD HERO HOLDINGS</t>
  </si>
  <si>
    <t>HSBC BANK PLC</t>
  </si>
  <si>
    <t>EVE BATTERY INVESTMENT L</t>
  </si>
  <si>
    <t>REPUBLIC OF AUSTRIA</t>
  </si>
  <si>
    <t>MACQUARIE BANK LTD</t>
  </si>
  <si>
    <t>POSEIDON FINANCE 1 LTD</t>
  </si>
  <si>
    <t>AGRIC BK CHINA/TOKYO</t>
  </si>
  <si>
    <t>BANK OF CHINA LTD/DUBAI</t>
  </si>
  <si>
    <t>BANK OF COMM/MACAU</t>
  </si>
  <si>
    <t>CD JINKAI ASSET MNGMT</t>
  </si>
  <si>
    <t>BK OF COMMUNICATIONS/SYD</t>
  </si>
  <si>
    <t>IND &amp; COMM BK CHN/LONDON</t>
  </si>
  <si>
    <t>IND &amp; COMM BK CHN/TOKYO</t>
  </si>
  <si>
    <t>HAINA URBAN INV INT HO</t>
  </si>
  <si>
    <t>WANSHENG INTL BVI</t>
  </si>
  <si>
    <t>18/9/2027</t>
  </si>
  <si>
    <t>20/1/2031</t>
  </si>
  <si>
    <t>26/10/2051</t>
  </si>
  <si>
    <t>9/6/2031</t>
  </si>
  <si>
    <t>18/6/2030</t>
  </si>
  <si>
    <t>12/9/2028</t>
  </si>
  <si>
    <t>8/1/2031</t>
  </si>
  <si>
    <t>8/1/2051</t>
  </si>
  <si>
    <t>6/7/2031</t>
  </si>
  <si>
    <t>6/7/2032</t>
  </si>
  <si>
    <t>6/7/2034</t>
  </si>
  <si>
    <t>27/3/2029</t>
  </si>
  <si>
    <t>30/1/2030</t>
  </si>
  <si>
    <t>30/5/2048</t>
  </si>
  <si>
    <t>30/9/2031</t>
  </si>
  <si>
    <t>17/12/2027</t>
  </si>
  <si>
    <t>30/6/2120</t>
  </si>
  <si>
    <t>6/12/2025</t>
  </si>
  <si>
    <t>15/11/2053</t>
  </si>
  <si>
    <t>15/8/2042</t>
  </si>
  <si>
    <t>15/5/2044</t>
  </si>
  <si>
    <t>15/2/2044</t>
  </si>
  <si>
    <t>15/2/2054</t>
  </si>
  <si>
    <t>20/3/2027</t>
  </si>
  <si>
    <t>10/4/2026</t>
  </si>
  <si>
    <t>17/3/2052</t>
  </si>
  <si>
    <t>15/8/2050</t>
  </si>
  <si>
    <t>4/8/2046</t>
  </si>
  <si>
    <t>10/5/2053</t>
  </si>
  <si>
    <t>3/12/2042</t>
  </si>
  <si>
    <t>15/8/2037</t>
  </si>
  <si>
    <t>15/7/2041</t>
  </si>
  <si>
    <t>8/2/2061</t>
  </si>
  <si>
    <t>15/5/2053</t>
  </si>
  <si>
    <t>15/3/2039</t>
  </si>
  <si>
    <t>12/5/2061</t>
  </si>
  <si>
    <t>10/2/2063</t>
  </si>
  <si>
    <t>1/9/2060</t>
  </si>
  <si>
    <t>5/3/2051</t>
  </si>
  <si>
    <t>4/11/2041</t>
  </si>
  <si>
    <t>9/12/2049</t>
  </si>
  <si>
    <t>29/5/2051</t>
  </si>
  <si>
    <t>22/8/2031</t>
  </si>
  <si>
    <t>18/6/2027</t>
  </si>
  <si>
    <t>20/10/2030</t>
  </si>
  <si>
    <t>MOFZ CH</t>
  </si>
  <si>
    <t>中华人民共和国财政部</t>
  </si>
  <si>
    <t>3/11/2026</t>
  </si>
  <si>
    <t>1/2/2023</t>
  </si>
  <si>
    <t>101 HK</t>
  </si>
  <si>
    <t>Hon Hai Precision Industry Co</t>
  </si>
  <si>
    <t>2317 TT</t>
  </si>
  <si>
    <t>鸿海精密工业股份有限公司</t>
  </si>
  <si>
    <t>KMCACZ CH</t>
  </si>
  <si>
    <t>24/9/2026</t>
  </si>
  <si>
    <t>16/5/2029</t>
  </si>
  <si>
    <t>16/5/2030</t>
  </si>
  <si>
    <t>Lai Sun Garment International</t>
  </si>
  <si>
    <t>488 HK</t>
  </si>
  <si>
    <t>丽新发展有限公司</t>
  </si>
  <si>
    <t>230 HK</t>
  </si>
  <si>
    <t>002146 CH</t>
  </si>
  <si>
    <t>29/6/2025</t>
  </si>
  <si>
    <t>8/10/2030</t>
  </si>
  <si>
    <t>8/7/2050</t>
  </si>
  <si>
    <t>7/4/2031</t>
  </si>
  <si>
    <t>6/4/2032</t>
  </si>
  <si>
    <t>6/7/2033</t>
  </si>
  <si>
    <t>19/8/2028</t>
  </si>
  <si>
    <t>30/10/2029</t>
  </si>
  <si>
    <t>SVBZK SW</t>
  </si>
  <si>
    <t>369 HK</t>
  </si>
  <si>
    <t>1/10/2022</t>
  </si>
  <si>
    <t>123 HK</t>
  </si>
  <si>
    <t>VIENNA</t>
  </si>
  <si>
    <t>Republic of Austria</t>
  </si>
  <si>
    <t>1480Z AV</t>
  </si>
  <si>
    <t>奥地利共和国</t>
  </si>
  <si>
    <t>6/7/2023</t>
  </si>
  <si>
    <t>1498042D CH</t>
  </si>
  <si>
    <t>17/9/2051</t>
  </si>
  <si>
    <t>4/2/2046</t>
  </si>
  <si>
    <t>10/11/2052</t>
  </si>
  <si>
    <t>American Express Co</t>
  </si>
  <si>
    <t>AXP US</t>
  </si>
  <si>
    <t>美国运通</t>
  </si>
  <si>
    <t>Walmart Inc</t>
  </si>
  <si>
    <t>WMT US</t>
  </si>
  <si>
    <t>沃尔玛股份有限公司</t>
  </si>
  <si>
    <t>BP PLC</t>
  </si>
  <si>
    <t>BP/ LN</t>
  </si>
  <si>
    <t>BP公司</t>
  </si>
  <si>
    <t>8/8/2060</t>
  </si>
  <si>
    <t>Pfizer Inc</t>
  </si>
  <si>
    <t>PFE US</t>
  </si>
  <si>
    <t>辉瑞制药</t>
  </si>
  <si>
    <t>Visa Inc</t>
  </si>
  <si>
    <t>V US</t>
  </si>
  <si>
    <t>维萨公司</t>
  </si>
  <si>
    <t>12/11/2060</t>
  </si>
  <si>
    <t>10/8/2062</t>
  </si>
  <si>
    <t>Johnson &amp; Johnson</t>
  </si>
  <si>
    <t>JNJ US</t>
  </si>
  <si>
    <t>强生</t>
  </si>
  <si>
    <t>1/3/2060</t>
  </si>
  <si>
    <t>Coca-Cola Co/The</t>
  </si>
  <si>
    <t>KO US</t>
  </si>
  <si>
    <t>可口可乐</t>
  </si>
  <si>
    <t>Procter &amp; Gamble Co/The</t>
  </si>
  <si>
    <t>PG US</t>
  </si>
  <si>
    <t>宝洁</t>
  </si>
  <si>
    <t>Deutsche Telekom AG</t>
  </si>
  <si>
    <t>DTE GR</t>
  </si>
  <si>
    <t>德国电信</t>
  </si>
  <si>
    <t>DBHN GR</t>
  </si>
  <si>
    <t>德国联邦铁路公司</t>
  </si>
  <si>
    <t>CHN CONSTRUCT BK/SYDNEY</t>
  </si>
  <si>
    <t>Baa2 /BBB /BBB</t>
  </si>
  <si>
    <t>Issuer Code</t>
  </si>
  <si>
    <t>0792878D CH</t>
  </si>
  <si>
    <t>EMIRATES UH</t>
  </si>
  <si>
    <t>2314 HK</t>
  </si>
  <si>
    <t>3383 HK</t>
  </si>
  <si>
    <t>1030 HK</t>
  </si>
  <si>
    <t>2007 HK</t>
  </si>
  <si>
    <t>2777 HK</t>
  </si>
  <si>
    <t>1107 HK</t>
  </si>
  <si>
    <t>IQ US</t>
  </si>
  <si>
    <t>0785784D KS</t>
  </si>
  <si>
    <t>ABCZ HK</t>
  </si>
  <si>
    <t>3301 HK</t>
  </si>
  <si>
    <t>1618 HK</t>
  </si>
  <si>
    <t>1109 HK</t>
  </si>
  <si>
    <t>600048 CH</t>
  </si>
  <si>
    <t>GEELZ CH</t>
  </si>
  <si>
    <t>1958 HK</t>
  </si>
  <si>
    <t>1295186D CH</t>
  </si>
  <si>
    <t>1167Z CH</t>
  </si>
  <si>
    <t>1359 HK</t>
  </si>
  <si>
    <t>0788253D HK</t>
  </si>
  <si>
    <t>1332538D CH</t>
  </si>
  <si>
    <t>1606 HK</t>
  </si>
  <si>
    <t>1611299D CH</t>
  </si>
  <si>
    <t>NXPI US</t>
  </si>
  <si>
    <t>PTGYZZ CH</t>
  </si>
  <si>
    <t>1479341D CH</t>
  </si>
  <si>
    <t>BCMZ HK</t>
  </si>
  <si>
    <t>EIBZ KS</t>
  </si>
  <si>
    <t>2534Z GR</t>
  </si>
  <si>
    <t>1093Z HK</t>
  </si>
  <si>
    <t>HKBZ HK</t>
  </si>
  <si>
    <t>1052305D CH</t>
  </si>
  <si>
    <t>600340 CH</t>
  </si>
  <si>
    <t>2229085D US</t>
  </si>
  <si>
    <t>0966063D CH</t>
  </si>
  <si>
    <t>1769340D CH</t>
  </si>
  <si>
    <t>0795500D CH</t>
  </si>
  <si>
    <t>3380 HK</t>
  </si>
  <si>
    <t>2231349D CH</t>
  </si>
  <si>
    <t>SISGZ CH</t>
  </si>
  <si>
    <t>1088 HK</t>
  </si>
  <si>
    <t>1565553D CH</t>
  </si>
  <si>
    <t>1870021D CH</t>
  </si>
  <si>
    <t>MID LN</t>
  </si>
  <si>
    <t>300014 CH</t>
  </si>
  <si>
    <t>106 HK</t>
  </si>
  <si>
    <t>2292186Z AU</t>
  </si>
  <si>
    <t>INACOBAZ CH</t>
  </si>
  <si>
    <t>1008393D CH</t>
  </si>
  <si>
    <t xml:space="preserve">XS2732980961 </t>
  </si>
  <si>
    <t xml:space="preserve">XS2731161506 </t>
  </si>
  <si>
    <t xml:space="preserve">XS2731150483 </t>
  </si>
  <si>
    <t xml:space="preserve">XS2730512287 </t>
  </si>
  <si>
    <t xml:space="preserve">XS1996423593 </t>
  </si>
  <si>
    <t xml:space="preserve">XS2125052261 </t>
  </si>
  <si>
    <t xml:space="preserve">XS2337489350 </t>
  </si>
  <si>
    <t xml:space="preserve">XS2134363170 </t>
  </si>
  <si>
    <t xml:space="preserve">XS2244843210 </t>
  </si>
  <si>
    <t xml:space="preserve">XS2084424493 </t>
  </si>
  <si>
    <t xml:space="preserve">XS2333657422 </t>
  </si>
  <si>
    <t xml:space="preserve">XS2050584866 </t>
  </si>
  <si>
    <t xml:space="preserve">XS1993771325 </t>
  </si>
  <si>
    <t xml:space="preserve">XS2194361494 </t>
  </si>
  <si>
    <t xml:space="preserve">XS2215175634 </t>
  </si>
  <si>
    <t xml:space="preserve">XS2268392599 </t>
  </si>
  <si>
    <t xml:space="preserve">XS2351242461 </t>
  </si>
  <si>
    <t xml:space="preserve">XS2085883119 </t>
  </si>
  <si>
    <t xml:space="preserve">XS1750118462 </t>
  </si>
  <si>
    <t xml:space="preserve">XS2495355674 </t>
  </si>
  <si>
    <t xml:space="preserve">XS1627598094 </t>
  </si>
  <si>
    <t xml:space="preserve">XS2500897678 </t>
  </si>
  <si>
    <t xml:space="preserve">XS2500700633 </t>
  </si>
  <si>
    <t xml:space="preserve">XS2342977324 </t>
  </si>
  <si>
    <t xml:space="preserve">XS2708721233 </t>
  </si>
  <si>
    <t xml:space="preserve">XS1575957920 </t>
  </si>
  <si>
    <t xml:space="preserve">XS2013709220 </t>
  </si>
  <si>
    <t>Ba2/-/BBB-</t>
  </si>
  <si>
    <t xml:space="preserve">XS2434313016 </t>
  </si>
  <si>
    <t xml:space="preserve">US46267XAE85 </t>
  </si>
  <si>
    <t xml:space="preserve">US722304AB82 </t>
  </si>
  <si>
    <t xml:space="preserve">XS2747371586 </t>
  </si>
  <si>
    <t xml:space="preserve">XS2307183694 </t>
  </si>
  <si>
    <t xml:space="preserve">XS2113708155 </t>
  </si>
  <si>
    <t xml:space="preserve">XS2771884223 </t>
  </si>
  <si>
    <t xml:space="preserve">XS2770234826 </t>
  </si>
  <si>
    <t xml:space="preserve">XS2026295639 </t>
  </si>
  <si>
    <t xml:space="preserve">XS1248248343 </t>
  </si>
  <si>
    <t xml:space="preserve">XS2049814184 </t>
  </si>
  <si>
    <t xml:space="preserve">XS2079034265 </t>
  </si>
  <si>
    <t xml:space="preserve">XS2013512608 </t>
  </si>
  <si>
    <t xml:space="preserve">XS2335327388 </t>
  </si>
  <si>
    <t xml:space="preserve">XS2211514885 </t>
  </si>
  <si>
    <t xml:space="preserve">XS2796312853 </t>
  </si>
  <si>
    <t xml:space="preserve">XS2325182512 </t>
  </si>
  <si>
    <t xml:space="preserve">US88032XAD66 </t>
  </si>
  <si>
    <t xml:space="preserve">XS1039273666 </t>
  </si>
  <si>
    <t xml:space="preserve">XS1964389800 </t>
  </si>
  <si>
    <t xml:space="preserve">XS2295883206 </t>
  </si>
  <si>
    <t xml:space="preserve">XS2311286111 </t>
  </si>
  <si>
    <t>- / - /A-</t>
  </si>
  <si>
    <t xml:space="preserve">XS2280636494 </t>
  </si>
  <si>
    <t>- / - /BBB+</t>
  </si>
  <si>
    <t xml:space="preserve">XS1959946507 </t>
  </si>
  <si>
    <t xml:space="preserve">XS1979516306 </t>
  </si>
  <si>
    <t xml:space="preserve">XS2333562713 </t>
  </si>
  <si>
    <t xml:space="preserve">XS1958533553 </t>
  </si>
  <si>
    <t>A2/A/A</t>
  </si>
  <si>
    <t xml:space="preserve">XS1964673351 </t>
  </si>
  <si>
    <t xml:space="preserve">XS1573134951 </t>
  </si>
  <si>
    <t xml:space="preserve">XS1933097633 </t>
  </si>
  <si>
    <t>-/ BBB-/WD</t>
  </si>
  <si>
    <t xml:space="preserve">XS2393797530 </t>
  </si>
  <si>
    <t xml:space="preserve">XS2030531938 </t>
  </si>
  <si>
    <t>B2/-/-</t>
  </si>
  <si>
    <t xml:space="preserve">XS1917548247 </t>
  </si>
  <si>
    <t>B1/BB/BB</t>
  </si>
  <si>
    <t xml:space="preserve">XS2325858038 </t>
  </si>
  <si>
    <t>Baa2/-/BBB</t>
  </si>
  <si>
    <t xml:space="preserve">XS2297057767 </t>
  </si>
  <si>
    <t>A2/-/A+</t>
  </si>
  <si>
    <t xml:space="preserve">XS2322572459 </t>
  </si>
  <si>
    <t>-/-/BBB</t>
  </si>
  <si>
    <t xml:space="preserve">XS2225790315 </t>
  </si>
  <si>
    <t xml:space="preserve">US62947QBA58 </t>
  </si>
  <si>
    <t xml:space="preserve">XS2247949246 </t>
  </si>
  <si>
    <t>-/-/BB+</t>
  </si>
  <si>
    <t xml:space="preserve">XS2298176988 </t>
  </si>
  <si>
    <t>Baa3/-/BBB</t>
  </si>
  <si>
    <t xml:space="preserve">XS2296307767 </t>
  </si>
  <si>
    <t>-/-/BBB-</t>
  </si>
  <si>
    <t xml:space="preserve">XS2201821340 </t>
  </si>
  <si>
    <t xml:space="preserve">HK0000706900 </t>
  </si>
  <si>
    <t>Aa2/AA/AA-</t>
  </si>
  <si>
    <t xml:space="preserve">XS2322827382 </t>
  </si>
  <si>
    <t>Aaa/AAA/AAA</t>
  </si>
  <si>
    <t xml:space="preserve">HK0000685427 </t>
  </si>
  <si>
    <t>Aa3/AA+/-</t>
  </si>
  <si>
    <t xml:space="preserve">XS2213668085 </t>
  </si>
  <si>
    <t>Aa3/AA+/AA-</t>
  </si>
  <si>
    <t xml:space="preserve">XS1574821143 </t>
  </si>
  <si>
    <t xml:space="preserve">XS2672283293 </t>
  </si>
  <si>
    <t>Baa2/-/BBB+</t>
  </si>
  <si>
    <t xml:space="preserve">XS2314615233 </t>
  </si>
  <si>
    <t xml:space="preserve">us456837ah61 </t>
  </si>
  <si>
    <t xml:space="preserve">XS2581879207 </t>
  </si>
  <si>
    <t xml:space="preserve">XS2038876558 </t>
  </si>
  <si>
    <t xml:space="preserve">HK0000834298 </t>
  </si>
  <si>
    <t>Aa3/-/AA-</t>
  </si>
  <si>
    <t xml:space="preserve">XS2314779427 </t>
  </si>
  <si>
    <t xml:space="preserve">XS2193529562 </t>
  </si>
  <si>
    <t>B1/BB-/-</t>
  </si>
  <si>
    <t xml:space="preserve">XS1068222717 </t>
  </si>
  <si>
    <t xml:space="preserve">XS1233275194 </t>
  </si>
  <si>
    <t xml:space="preserve">XS1567423766 </t>
  </si>
  <si>
    <t xml:space="preserve">XS2084435002 </t>
  </si>
  <si>
    <t xml:space="preserve">XS2695373451 </t>
  </si>
  <si>
    <t xml:space="preserve">XS2368038050 </t>
  </si>
  <si>
    <t xml:space="preserve">XS2780476102 </t>
  </si>
  <si>
    <t xml:space="preserve">XS2099677747 </t>
  </si>
  <si>
    <t xml:space="preserve">XS2778491865 </t>
  </si>
  <si>
    <t xml:space="preserve">XS2359944704 </t>
  </si>
  <si>
    <t xml:space="preserve">XS2420457348 </t>
  </si>
  <si>
    <t xml:space="preserve">XS2739481393 </t>
  </si>
  <si>
    <t xml:space="preserve">XS2314627089 </t>
  </si>
  <si>
    <t xml:space="preserve">XS1165128585 </t>
  </si>
  <si>
    <t xml:space="preserve">XS2184848831 </t>
  </si>
  <si>
    <t xml:space="preserve">XS2086495400 </t>
  </si>
  <si>
    <t xml:space="preserve">US22546QAP28 </t>
  </si>
  <si>
    <t>Ba1/A+/A+</t>
  </si>
  <si>
    <t xml:space="preserve">HK0000226164 </t>
  </si>
  <si>
    <t xml:space="preserve">XS2274957237 </t>
  </si>
  <si>
    <t xml:space="preserve">XS2799647644 </t>
  </si>
  <si>
    <t xml:space="preserve">XS2803405534 </t>
  </si>
  <si>
    <t xml:space="preserve">HK0000997608 </t>
  </si>
  <si>
    <t xml:space="preserve">XS2785422895 </t>
  </si>
  <si>
    <t xml:space="preserve">XS1876165819 </t>
  </si>
  <si>
    <t xml:space="preserve">XS2383419061 </t>
  </si>
  <si>
    <t xml:space="preserve">AT0000A2HLC4 </t>
  </si>
  <si>
    <t>Aa1/-/AA+</t>
  </si>
  <si>
    <t xml:space="preserve">XS2095992017 </t>
  </si>
  <si>
    <t xml:space="preserve">BBG01HQ04YD9 </t>
  </si>
  <si>
    <t>Aa2/A+BBB+</t>
  </si>
  <si>
    <t xml:space="preserve">XS2388372273 </t>
  </si>
  <si>
    <t xml:space="preserve">XS1759625491 </t>
  </si>
  <si>
    <t xml:space="preserve">XS2748183527 </t>
  </si>
  <si>
    <t xml:space="preserve">XS2049287548 </t>
  </si>
  <si>
    <t xml:space="preserve">XS2753221055 </t>
  </si>
  <si>
    <t xml:space="preserve">XS2763327751 </t>
  </si>
  <si>
    <t xml:space="preserve">XS2756269028 </t>
  </si>
  <si>
    <t xml:space="preserve">XS2774831734 </t>
  </si>
  <si>
    <t xml:space="preserve">XS2773790311 </t>
  </si>
  <si>
    <t xml:space="preserve">XS2774845445 </t>
  </si>
  <si>
    <t xml:space="preserve">XS2793580239 </t>
  </si>
  <si>
    <t xml:space="preserve">HK0001004115 </t>
  </si>
  <si>
    <t>Aa1u</t>
  </si>
  <si>
    <t>N/A</t>
    <phoneticPr fontId="26" type="noConversion"/>
  </si>
  <si>
    <t>Ba1u</t>
  </si>
  <si>
    <t>Note: 若三大评级机构无评级，默认赋5</t>
  </si>
  <si>
    <t>Note: 后面的字母或符号代表预期，评分时不看</t>
  </si>
  <si>
    <t>中国香港</t>
  </si>
  <si>
    <t>中国大陆</t>
  </si>
  <si>
    <t>美国</t>
  </si>
  <si>
    <t>英国</t>
  </si>
  <si>
    <t>澳大利亚</t>
  </si>
  <si>
    <t>印尼</t>
  </si>
  <si>
    <t>菲律宾</t>
  </si>
  <si>
    <t>奥地利</t>
  </si>
  <si>
    <t>主权债</t>
  </si>
  <si>
    <t>8223552Z LX</t>
  </si>
  <si>
    <t>A1/ A/ A</t>
  </si>
  <si>
    <t>0628362D MA</t>
  </si>
  <si>
    <t>A2/ A-/ A</t>
  </si>
  <si>
    <t>0359341D SP Equity</t>
  </si>
  <si>
    <t>A2 / - /-</t>
  </si>
  <si>
    <t>Count</t>
  </si>
  <si>
    <t>1Y default risk: IG3</t>
  </si>
  <si>
    <t>A1/ A+/ A+u</t>
  </si>
  <si>
    <t>Baa1 /BBB+ /BBB+</t>
  </si>
  <si>
    <t>Baa1/BBB+/A-</t>
  </si>
  <si>
    <t>A3/-/BBB+</t>
  </si>
  <si>
    <t>Baa1/A-/A+</t>
  </si>
  <si>
    <t>A1/A+/AA-</t>
  </si>
  <si>
    <t>A2/ -/ A</t>
  </si>
  <si>
    <t>BB *+</t>
  </si>
  <si>
    <t>CHINA CONSTRUCT BK/TOKYO</t>
  </si>
  <si>
    <t>US912810UB25</t>
  </si>
  <si>
    <t>SHIMAO GROUP HOLDINGS LT</t>
  </si>
  <si>
    <t>WEIFANG WATER INVESTMENT</t>
  </si>
  <si>
    <t>XIAOXIAN CONS INV GRP</t>
  </si>
  <si>
    <t>BINZHOU BC ECONOMIC DEVE</t>
  </si>
  <si>
    <t>BERKSHIRE HATHAWAY FIN</t>
    <phoneticPr fontId="25" type="noConversion"/>
  </si>
  <si>
    <t>伯克希尔哈撒韦</t>
    <phoneticPr fontId="25" type="noConversion"/>
  </si>
  <si>
    <t>1Y default risk: HY1</t>
  </si>
  <si>
    <t>1Y default risk: IG4</t>
  </si>
  <si>
    <t>1Y default risk: HY3</t>
  </si>
  <si>
    <t>A1/A/A</t>
  </si>
  <si>
    <t>T 4 5/8 05/15/44</t>
  </si>
  <si>
    <t>US9128286X38</t>
  </si>
  <si>
    <t>US912828U246</t>
  </si>
  <si>
    <t>US91282CEC10</t>
  </si>
  <si>
    <t>US912828X885</t>
  </si>
  <si>
    <t>US91282CFM82</t>
  </si>
  <si>
    <t>US9128283F58</t>
  </si>
  <si>
    <t>US9128283W81</t>
  </si>
  <si>
    <t>US91282CCH25</t>
  </si>
  <si>
    <t>US9128285M81</t>
  </si>
  <si>
    <t>US91282CEB37</t>
  </si>
  <si>
    <t>US91282CEV90</t>
  </si>
  <si>
    <t>US91282CFY21</t>
  </si>
  <si>
    <t>US91282CGJ45</t>
  </si>
  <si>
    <t>US91282CHF14</t>
  </si>
  <si>
    <t>US91282CBL46</t>
  </si>
  <si>
    <t>US91282CCB54</t>
  </si>
  <si>
    <t>US91282CDJ71</t>
  </si>
  <si>
    <t>US91282CEP23</t>
  </si>
  <si>
    <t>US91282CFV81</t>
  </si>
  <si>
    <t>US91282CJJ18</t>
  </si>
  <si>
    <t>US91282CKQ32</t>
  </si>
  <si>
    <t>US912810QD37</t>
  </si>
  <si>
    <t>US912810QN19</t>
  </si>
  <si>
    <t>US912810RB61</t>
  </si>
  <si>
    <t>Score''20241029</t>
  </si>
  <si>
    <t>CCC+ *-</t>
  </si>
  <si>
    <t>T 2 1/8 05/31/26</t>
  </si>
  <si>
    <t>T 2 11/15/26</t>
  </si>
  <si>
    <t>T 1 7/8 02/28/27</t>
  </si>
  <si>
    <t>T 2 3/8 05/15/27</t>
  </si>
  <si>
    <t>T 4 1/8 09/30/27</t>
  </si>
  <si>
    <t>T 2 1/4 11/15/27</t>
  </si>
  <si>
    <t>T 2 3/4 02/15/28</t>
  </si>
  <si>
    <t>T 1 1/4 06/30/28</t>
  </si>
  <si>
    <t>T 3 1/8 11/15/28</t>
  </si>
  <si>
    <t>T 1 7/8 02/28/29</t>
  </si>
  <si>
    <t>T 3 1/4 06/30/29</t>
  </si>
  <si>
    <t>T 3 7/8 11/30/29</t>
  </si>
  <si>
    <t>T 3 1/2 01/31/30</t>
  </si>
  <si>
    <t>T 3 3/4 05/31/30</t>
  </si>
  <si>
    <t>T 1 1/8 02/15/31</t>
  </si>
  <si>
    <t>T 1 5/8 05/15/31</t>
  </si>
  <si>
    <t>T 1 3/8 11/15/31</t>
  </si>
  <si>
    <t>T 2 7/8 05/15/32</t>
  </si>
  <si>
    <t>T 4 1/8 11/15/32</t>
  </si>
  <si>
    <t>T 4 1/2 11/15/33</t>
  </si>
  <si>
    <t>T 4 3/8 05/15/34</t>
  </si>
  <si>
    <t>T 4 3/8 11/15/39</t>
  </si>
  <si>
    <t>T 4 3/4 02/15/41</t>
  </si>
  <si>
    <t>T 2 7/8 05/15/43</t>
  </si>
  <si>
    <t>15/11/2026</t>
  </si>
  <si>
    <t>15/5/2027</t>
  </si>
  <si>
    <t>15/11/2027</t>
  </si>
  <si>
    <t>15/2/2028</t>
  </si>
  <si>
    <t>30/6/2028</t>
  </si>
  <si>
    <t>15/11/2028</t>
  </si>
  <si>
    <t>28/2/2029</t>
  </si>
  <si>
    <t>30/11/2029</t>
  </si>
  <si>
    <t>31/1/2030</t>
  </si>
  <si>
    <t>31/5/2030</t>
  </si>
  <si>
    <t>15/2/2031</t>
  </si>
  <si>
    <t>15/5/2031</t>
  </si>
  <si>
    <t>15/5/2032</t>
  </si>
  <si>
    <t>15/11/2032</t>
  </si>
  <si>
    <t>15/5/2034</t>
  </si>
  <si>
    <t>15/11/2039</t>
  </si>
  <si>
    <t>15/2/2041</t>
  </si>
  <si>
    <t>EUROTLX</t>
  </si>
  <si>
    <t>EFG国际股份公司AT1</t>
  </si>
  <si>
    <t>瑞银集团AT1</t>
  </si>
  <si>
    <t>中信银行(国际)AT1</t>
  </si>
  <si>
    <t>德意志银行AT1</t>
  </si>
  <si>
    <t>南洋商业银行AT1</t>
  </si>
  <si>
    <t>中华人民共和国财政部AT1</t>
  </si>
  <si>
    <t>中华人民共和国AT1</t>
  </si>
  <si>
    <t>渣打集团有限公司AT1</t>
  </si>
  <si>
    <t>CC *-</t>
  </si>
  <si>
    <t>Guarantor(if issuer N/a)
Moody's / S&amp;P / Fitch</t>
  </si>
  <si>
    <t>债券类别</t>
  </si>
  <si>
    <t>AAA *-</t>
  </si>
  <si>
    <t>Government?</t>
  </si>
  <si>
    <t>Diversified</t>
  </si>
  <si>
    <t>Consumer, Non-cyclical</t>
  </si>
  <si>
    <t>Technology</t>
  </si>
  <si>
    <t>INDUSTRY_SECTOR</t>
  </si>
  <si>
    <t>B- *</t>
  </si>
  <si>
    <t>A- *+</t>
  </si>
  <si>
    <t>BBB+ *-</t>
  </si>
  <si>
    <t>B1u</t>
  </si>
  <si>
    <t>Caa2 *+</t>
  </si>
  <si>
    <t>Baa2u</t>
  </si>
  <si>
    <t>LQA_EMPIRICAL_TOTAL_TRADE_VOLUME</t>
  </si>
  <si>
    <t>过去一个月的总交易量（data as of 15/4)</t>
  </si>
  <si>
    <t>保留比率&gt;=0.5%的债券</t>
  </si>
  <si>
    <t>HK0001092540</t>
  </si>
  <si>
    <t>HKAA 4.100% 14Jan2030 Qsov (HKD)</t>
  </si>
  <si>
    <t>HK0001092557</t>
  </si>
  <si>
    <t>HKAA 4.250% 14Jan2035 Qsov (HKD)</t>
  </si>
  <si>
    <t>HK0000993359</t>
  </si>
  <si>
    <t>HKMTGC 4.200% 28Feb2034 Qsov (HKD)</t>
  </si>
  <si>
    <t>香港按揭證券有限公司</t>
  </si>
  <si>
    <t>HK0000985314</t>
  </si>
  <si>
    <t>MTRC 3.880% 18Jan2034 Corp (HKD)</t>
  </si>
  <si>
    <t>HK0001011599</t>
  </si>
  <si>
    <t>MTRC 4.200% 30Apr2031 Corp (HKD)</t>
  </si>
  <si>
    <t>14/01/2030</t>
  </si>
  <si>
    <t>14/01/2035</t>
  </si>
  <si>
    <t>28/02/2034</t>
  </si>
  <si>
    <t>18/01/2034</t>
  </si>
  <si>
    <t>30/04/2031</t>
  </si>
  <si>
    <t>Govt of the Hong Kong Special</t>
  </si>
  <si>
    <t>#N/A Requesting Data... Equity</t>
  </si>
  <si>
    <t>BID YTM (%)
买入到期收益率
(%)</t>
  </si>
  <si>
    <t>PX (BID)
买价</t>
  </si>
  <si>
    <t>PX (ASK)
卖价</t>
  </si>
  <si>
    <t>YLD_YTM_BID</t>
  </si>
  <si>
    <t>ASK YTM (%)
卖出到期收益率
(%)</t>
  </si>
  <si>
    <t>12/5/2028</t>
  </si>
  <si>
    <t>10/12/2026</t>
  </si>
  <si>
    <t/>
  </si>
  <si>
    <t>10/17/2026</t>
  </si>
  <si>
    <t>10/28/2026</t>
  </si>
  <si>
    <t>5/13/2026</t>
  </si>
  <si>
    <t>11/13/2049</t>
  </si>
  <si>
    <t>2/13/2030</t>
  </si>
  <si>
    <t>5/17/2026</t>
  </si>
  <si>
    <t>5/12/2026</t>
  </si>
  <si>
    <t>5/12/2049</t>
  </si>
  <si>
    <t>6/23/2026</t>
  </si>
  <si>
    <t>3/23/2030</t>
  </si>
  <si>
    <t>6/24/2026</t>
  </si>
  <si>
    <t>3/24/2030</t>
  </si>
  <si>
    <t>5/2/2026</t>
  </si>
  <si>
    <t>5/7/2026</t>
  </si>
  <si>
    <t>6/6/2026</t>
  </si>
  <si>
    <t>8/5/2026</t>
  </si>
  <si>
    <t>5/22/2026</t>
  </si>
  <si>
    <t>7/19/2026</t>
  </si>
  <si>
    <t>6/19/2026</t>
  </si>
  <si>
    <t>9/22/2026</t>
  </si>
  <si>
    <t>9/14/2026</t>
  </si>
  <si>
    <t>6/8/2026</t>
  </si>
  <si>
    <t>8/21/2026</t>
  </si>
  <si>
    <t>11/21/2026</t>
  </si>
  <si>
    <t>8/28/2026</t>
  </si>
  <si>
    <t>6/14/2026</t>
  </si>
  <si>
    <t>8/25/2026</t>
  </si>
  <si>
    <t>10/21/2026</t>
  </si>
  <si>
    <t>7/21/2030</t>
  </si>
  <si>
    <t>7/27/2026</t>
  </si>
  <si>
    <t>6/3/2026</t>
  </si>
  <si>
    <t>6/1/2026</t>
  </si>
  <si>
    <t>8/24/2026</t>
  </si>
  <si>
    <t>1/24/2027</t>
  </si>
  <si>
    <t>10/23/2026</t>
  </si>
  <si>
    <t>7/14/2026</t>
  </si>
  <si>
    <t>4/17/2027</t>
  </si>
  <si>
    <t>10/11/2026</t>
  </si>
  <si>
    <t>1/11/2029</t>
  </si>
  <si>
    <t>10/22/2026</t>
  </si>
  <si>
    <t>1/22/2031</t>
  </si>
  <si>
    <t>7/19/2037</t>
  </si>
  <si>
    <t>10/22/2040</t>
  </si>
  <si>
    <t>10/11/2048</t>
  </si>
  <si>
    <t>12/3/2049</t>
  </si>
  <si>
    <t>10/22/2050</t>
  </si>
  <si>
    <t>12/3/2059</t>
  </si>
  <si>
    <t>10/22/2060</t>
  </si>
  <si>
    <t>10/19/2027</t>
  </si>
  <si>
    <t>9/3/2026</t>
  </si>
  <si>
    <t>6/3/2030</t>
  </si>
  <si>
    <t>10/14/2029</t>
  </si>
  <si>
    <t>8/9/2026</t>
  </si>
  <si>
    <t>8/9/2050</t>
  </si>
  <si>
    <t>9/6/2027</t>
  </si>
  <si>
    <t>11/9/2030</t>
  </si>
  <si>
    <t>5/28/2026</t>
  </si>
  <si>
    <t>5/28/2034</t>
  </si>
  <si>
    <t>8/9/2040</t>
  </si>
  <si>
    <t>8/9/2060</t>
  </si>
  <si>
    <t>9/29/2026</t>
  </si>
  <si>
    <t>12/29/2027</t>
  </si>
  <si>
    <t>10/7/2026</t>
  </si>
  <si>
    <t>1/7/2030</t>
  </si>
  <si>
    <t>8/23/2026</t>
  </si>
  <si>
    <t>1/23/2027</t>
  </si>
  <si>
    <t>10/9/2026</t>
  </si>
  <si>
    <t>7/9/2030</t>
  </si>
  <si>
    <t>5/23/2031</t>
  </si>
  <si>
    <t>10/29/2026</t>
  </si>
  <si>
    <t>1/29/2030</t>
  </si>
  <si>
    <t>4/14/2031</t>
  </si>
  <si>
    <t>1/14/2051</t>
  </si>
  <si>
    <t>7/8/2026</t>
  </si>
  <si>
    <t>4/8/2030</t>
  </si>
  <si>
    <t>7/28/2030</t>
  </si>
  <si>
    <t>6/2/2026</t>
  </si>
  <si>
    <t>5/21/2026</t>
  </si>
  <si>
    <t>3/2/2031</t>
  </si>
  <si>
    <t>10/26/2026</t>
  </si>
  <si>
    <t>5/3/2026</t>
  </si>
  <si>
    <t>2/3/2033</t>
  </si>
  <si>
    <t>7/22/2026</t>
  </si>
  <si>
    <t>6/22/2027</t>
  </si>
  <si>
    <t>9/30/2026</t>
  </si>
  <si>
    <t>10/5/2026</t>
  </si>
  <si>
    <t>9/6/2026</t>
  </si>
  <si>
    <t>5/8/2026</t>
  </si>
  <si>
    <t>10/15/2026</t>
  </si>
  <si>
    <t>1/15/2031</t>
  </si>
  <si>
    <t>10/15/2040</t>
  </si>
  <si>
    <t>3/6/2049</t>
  </si>
  <si>
    <t>11/8/2049</t>
  </si>
  <si>
    <t>8/1/2026</t>
  </si>
  <si>
    <t>5/24/2026</t>
  </si>
  <si>
    <t>3/21/2028</t>
  </si>
  <si>
    <t>1/21/2033</t>
  </si>
  <si>
    <t>7/12/2026</t>
  </si>
  <si>
    <t>11/12/2029</t>
  </si>
  <si>
    <t>10/12/2032</t>
  </si>
  <si>
    <t>3/8/2028</t>
  </si>
  <si>
    <t>8/4/2026</t>
  </si>
  <si>
    <t>11/4/2030</t>
  </si>
  <si>
    <t>10/12/2031</t>
  </si>
  <si>
    <t>8/4/2050</t>
  </si>
  <si>
    <t>7/12/2051</t>
  </si>
  <si>
    <t>7/12/2061</t>
  </si>
  <si>
    <t>6/10/2026</t>
  </si>
  <si>
    <t>8/26/2026</t>
  </si>
  <si>
    <t>7/15/2026</t>
  </si>
  <si>
    <t>6/11/2026</t>
  </si>
  <si>
    <t>9/17/2026</t>
  </si>
  <si>
    <t>7/29/2026</t>
  </si>
  <si>
    <t>8/12/2026</t>
  </si>
  <si>
    <t>8/12/2034</t>
  </si>
  <si>
    <t>5/3/2045</t>
  </si>
  <si>
    <t>5/10/2026</t>
  </si>
  <si>
    <t>2/10/2033</t>
  </si>
  <si>
    <t>2/5/2051</t>
  </si>
  <si>
    <t>8/20/2026</t>
  </si>
  <si>
    <t>2/20/2060</t>
  </si>
  <si>
    <t>11/1/2031</t>
  </si>
  <si>
    <t>9/1/2033</t>
  </si>
  <si>
    <t>8/15/2026</t>
  </si>
  <si>
    <t>11/15/2033</t>
  </si>
  <si>
    <t>9/1/2032</t>
  </si>
  <si>
    <t>8/22/2026</t>
  </si>
  <si>
    <t>2/22/2047</t>
  </si>
  <si>
    <t>5/15/2030</t>
  </si>
  <si>
    <t>2/15/2060</t>
  </si>
  <si>
    <t>5/15/2026</t>
  </si>
  <si>
    <t>2/15/2033</t>
  </si>
  <si>
    <t>11/6/2032</t>
  </si>
  <si>
    <t>8/10/2026</t>
  </si>
  <si>
    <t>1/10/2028</t>
  </si>
  <si>
    <t>11/10/2032</t>
  </si>
  <si>
    <t>2/5/2052</t>
  </si>
  <si>
    <t>10/1/2026</t>
  </si>
  <si>
    <t>3/1/2032</t>
  </si>
  <si>
    <t>11/9/2032</t>
  </si>
  <si>
    <t>10/15/2032</t>
  </si>
  <si>
    <t>7/15/2048</t>
  </si>
  <si>
    <t>11/1/2026</t>
  </si>
  <si>
    <t>3/1/2027</t>
  </si>
  <si>
    <t>9/2/2026</t>
  </si>
  <si>
    <t>9/2/2042</t>
  </si>
  <si>
    <t>6/28/2026</t>
  </si>
  <si>
    <t>12/28/2062</t>
  </si>
  <si>
    <t>5/23/2026</t>
  </si>
  <si>
    <t>2/23/2033</t>
  </si>
  <si>
    <t>5/6/2026</t>
  </si>
  <si>
    <t>9/21/2026</t>
  </si>
  <si>
    <t>9/21/2027</t>
  </si>
  <si>
    <t>6/15/2026</t>
  </si>
  <si>
    <t>5/22/2027</t>
  </si>
  <si>
    <t>9/23/2026</t>
  </si>
  <si>
    <t>3/23/2028</t>
  </si>
  <si>
    <t>9/7/2026</t>
  </si>
  <si>
    <t>3/7/2028</t>
  </si>
  <si>
    <t>9/9/2026</t>
  </si>
  <si>
    <t>3/9/2031</t>
  </si>
  <si>
    <t>3/23/2029</t>
  </si>
  <si>
    <t>9/1/2026</t>
  </si>
  <si>
    <t>3/1/2029</t>
  </si>
  <si>
    <t>9/18/2026</t>
  </si>
  <si>
    <t>10/19/2026</t>
  </si>
  <si>
    <t>8/15/2028</t>
  </si>
  <si>
    <t>5/27/2026</t>
  </si>
  <si>
    <t>7/28/2026</t>
  </si>
  <si>
    <t>8/27/2026</t>
  </si>
  <si>
    <t>10/16/2026</t>
  </si>
  <si>
    <t>4/16/2049</t>
  </si>
  <si>
    <t>7/2/2026</t>
  </si>
  <si>
    <t>6/13/2026</t>
  </si>
  <si>
    <t>8/17/2026</t>
  </si>
  <si>
    <t>7/13/2026</t>
  </si>
  <si>
    <t>4/13/2030</t>
  </si>
  <si>
    <t>8/19/2026</t>
  </si>
  <si>
    <t>5/30/2026</t>
  </si>
  <si>
    <t>8/18/2026</t>
  </si>
  <si>
    <t>10/20/2026</t>
  </si>
  <si>
    <t>7/24/2026</t>
  </si>
  <si>
    <t>4/22/2027</t>
  </si>
  <si>
    <t>1/4/2033</t>
  </si>
  <si>
    <t>9/16/2026</t>
  </si>
  <si>
    <t>3/16/2040</t>
  </si>
  <si>
    <t>7/25/2026</t>
  </si>
  <si>
    <t>6/11/2029</t>
  </si>
  <si>
    <t>6/17/2030</t>
  </si>
  <si>
    <t>5/19/2026</t>
  </si>
  <si>
    <t>6/21/2026</t>
  </si>
  <si>
    <t>8/17/2030</t>
  </si>
  <si>
    <t>11/7/2026</t>
  </si>
  <si>
    <t>12/18/2026</t>
  </si>
  <si>
    <t>8/8/2026</t>
  </si>
  <si>
    <t>12/18/2029</t>
  </si>
  <si>
    <t>8/31/2026</t>
  </si>
  <si>
    <t>6/22/2026</t>
  </si>
  <si>
    <t>6/30/2026</t>
  </si>
  <si>
    <t>7/21/2026</t>
  </si>
  <si>
    <t>7/18/2026</t>
  </si>
  <si>
    <t>10/18/2031</t>
  </si>
  <si>
    <t>6/9/2026</t>
  </si>
  <si>
    <t>12/9/2029</t>
  </si>
  <si>
    <t>2/27/2030</t>
  </si>
  <si>
    <t>1/9/2031</t>
  </si>
  <si>
    <t>1/9/2036</t>
  </si>
  <si>
    <t>6/17/2026</t>
  </si>
  <si>
    <t>3/17/2030</t>
  </si>
  <si>
    <t>7/14/2049</t>
  </si>
  <si>
    <t>5/18/2026</t>
  </si>
  <si>
    <t>6/16/2026</t>
  </si>
  <si>
    <t>6/4/2026</t>
  </si>
  <si>
    <t>5/11/2026</t>
  </si>
  <si>
    <t>5/8/2028</t>
  </si>
  <si>
    <t>7/31/2026</t>
  </si>
  <si>
    <t>5/20/2026</t>
  </si>
  <si>
    <t>11/18/2026</t>
  </si>
  <si>
    <t>9/5/2026</t>
  </si>
  <si>
    <t>9/4/2026</t>
  </si>
  <si>
    <t>7/26/2026</t>
  </si>
  <si>
    <t>3/10/2028</t>
  </si>
  <si>
    <t>10/18/2026</t>
  </si>
  <si>
    <t>9/19/2026</t>
  </si>
  <si>
    <t>6/21/2027</t>
  </si>
  <si>
    <t>1/16/2028</t>
  </si>
  <si>
    <t>7/19/2027</t>
  </si>
  <si>
    <t>3/4/2031</t>
  </si>
  <si>
    <t>12/4/2050</t>
  </si>
  <si>
    <t>6/25/2026</t>
  </si>
  <si>
    <t>9/26/2026</t>
  </si>
  <si>
    <t>7/3/2026</t>
  </si>
  <si>
    <t>8/14/2026</t>
  </si>
  <si>
    <t>10/13/2026</t>
  </si>
  <si>
    <t>7/16/2026</t>
  </si>
  <si>
    <t>5/9/2026</t>
  </si>
  <si>
    <t>4/15/2031</t>
  </si>
  <si>
    <t>9/10/2026</t>
  </si>
  <si>
    <t>7/17/2026</t>
  </si>
  <si>
    <t>8/14/2028</t>
  </si>
  <si>
    <t>8/16/2026</t>
  </si>
  <si>
    <t>8/16/2029</t>
  </si>
  <si>
    <t>3/24/2027</t>
  </si>
  <si>
    <t>7/25/2027</t>
  </si>
  <si>
    <t>9/30/2027</t>
  </si>
  <si>
    <t>9/15/2026</t>
  </si>
  <si>
    <t>12/15/2026</t>
  </si>
  <si>
    <t>5/16/2026</t>
  </si>
  <si>
    <t>11/16/2026</t>
  </si>
  <si>
    <t>7/1/2027</t>
  </si>
  <si>
    <t>8/15/2027</t>
  </si>
  <si>
    <t>7/9/2026</t>
  </si>
  <si>
    <t>1/4/2029</t>
  </si>
  <si>
    <t>7/23/2026</t>
  </si>
  <si>
    <t>6/30/2029</t>
  </si>
  <si>
    <t>3/30/2049</t>
  </si>
  <si>
    <t>7/30/2026</t>
  </si>
  <si>
    <t>7/6/2026</t>
  </si>
  <si>
    <t>2/11/2031</t>
  </si>
  <si>
    <t>11/15/2031</t>
  </si>
  <si>
    <t>5/30/2051</t>
  </si>
  <si>
    <t>8/15/2041</t>
  </si>
  <si>
    <t>2/1/2030</t>
  </si>
  <si>
    <t>6/18/2026</t>
  </si>
  <si>
    <t>3/18/2029</t>
  </si>
  <si>
    <t>5/1/2027</t>
  </si>
  <si>
    <t>4/13/2031</t>
  </si>
  <si>
    <t>12/19/2026</t>
  </si>
  <si>
    <t>10/21/2029</t>
  </si>
  <si>
    <t>2/3/2050</t>
  </si>
  <si>
    <t>10/19/2031</t>
  </si>
  <si>
    <t>4/6/2027</t>
  </si>
  <si>
    <t>10/24/2026</t>
  </si>
  <si>
    <t>6/29/2026</t>
  </si>
  <si>
    <t>6/9/2028</t>
  </si>
  <si>
    <t>8/16/2028</t>
  </si>
  <si>
    <t>2/25/2030</t>
  </si>
  <si>
    <t>7/5/2026</t>
  </si>
  <si>
    <t>3/9/2028</t>
  </si>
  <si>
    <t>8/2/2026</t>
  </si>
  <si>
    <t>10/27/2026</t>
  </si>
  <si>
    <t>11/28/2029</t>
  </si>
  <si>
    <t>9/13/2026</t>
  </si>
  <si>
    <t>3/13/2027</t>
  </si>
  <si>
    <t>11/16/2027</t>
  </si>
  <si>
    <t>11/22/2031</t>
  </si>
  <si>
    <t>3/9/2043</t>
  </si>
  <si>
    <t>6/1/2033</t>
  </si>
  <si>
    <t>11/3/2026</t>
  </si>
  <si>
    <t>4/28/2027</t>
  </si>
  <si>
    <t>12/18/2030</t>
  </si>
  <si>
    <t>2/10/2031</t>
  </si>
  <si>
    <t>11/9/2026</t>
  </si>
  <si>
    <t>4/30/2027</t>
  </si>
  <si>
    <t>10/30/2028</t>
  </si>
  <si>
    <t>3/15/2027</t>
  </si>
  <si>
    <t>12/6/2029</t>
  </si>
  <si>
    <t>3/23/2027</t>
  </si>
  <si>
    <t>12/23/2033</t>
  </si>
  <si>
    <t>2/12/2027</t>
  </si>
  <si>
    <t>5/16/2028</t>
  </si>
  <si>
    <t>5/26/2026</t>
  </si>
  <si>
    <t>4/6/2028</t>
  </si>
  <si>
    <t>11/18/2030</t>
  </si>
  <si>
    <t>1/12/2027</t>
  </si>
  <si>
    <t>2/25/2031</t>
  </si>
  <si>
    <t>3/15/2029</t>
  </si>
  <si>
    <t>1/14/2031</t>
  </si>
  <si>
    <t>8/22/2031</t>
  </si>
  <si>
    <t>6/18/2027</t>
  </si>
  <si>
    <t>7/20/2026</t>
  </si>
  <si>
    <t>10/20/2030</t>
  </si>
  <si>
    <t>9/24/2026</t>
  </si>
  <si>
    <t>5/16/2029</t>
  </si>
  <si>
    <t>5/16/2030</t>
  </si>
  <si>
    <t>9/12/2026</t>
  </si>
  <si>
    <t>10/8/2030</t>
  </si>
  <si>
    <t>7/8/2050</t>
  </si>
  <si>
    <t>4/6/2031</t>
  </si>
  <si>
    <t>4/6/2032</t>
  </si>
  <si>
    <t>7/6/2033</t>
  </si>
  <si>
    <t>8/19/2028</t>
  </si>
  <si>
    <t>10/30/2029</t>
  </si>
  <si>
    <t>3/18/2030</t>
  </si>
  <si>
    <t>9/20/2026</t>
  </si>
  <si>
    <t>9/17/2051</t>
  </si>
  <si>
    <t>2/15/2050</t>
  </si>
  <si>
    <t>2/4/2046</t>
  </si>
  <si>
    <t>11/10/2052</t>
  </si>
  <si>
    <t>11/15/2052</t>
  </si>
  <si>
    <t>11/12/2060</t>
  </si>
  <si>
    <t>8/10/2062</t>
  </si>
  <si>
    <t>3/1/2060</t>
  </si>
  <si>
    <t>12/9/2026</t>
  </si>
  <si>
    <t>5/29/2026</t>
  </si>
  <si>
    <t>5/31/2026</t>
  </si>
  <si>
    <t>2/26/2027</t>
  </si>
  <si>
    <r>
      <rPr>
        <b/>
        <sz val="11"/>
        <color theme="0"/>
        <rFont val="DengXian"/>
        <family val="2"/>
        <charset val="134"/>
      </rPr>
      <t>是否</t>
    </r>
    <r>
      <rPr>
        <b/>
        <sz val="11"/>
        <color theme="0"/>
        <rFont val="Arial"/>
        <family val="2"/>
      </rPr>
      <t>CIES</t>
    </r>
    <r>
      <rPr>
        <b/>
        <sz val="11"/>
        <color theme="0"/>
        <rFont val="DengXian"/>
        <family val="2"/>
        <charset val="134"/>
      </rPr>
      <t>认可？</t>
    </r>
  </si>
  <si>
    <t>N/A Equity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</si>
</sst>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_ "/>
    <numFmt numFmtId="166" formatCode="0.00_ ;[Red]\-0.00\ "/>
    <numFmt numFmtId="167" formatCode="000000"/>
    <numFmt numFmtId="168" formatCode="0.000_ "/>
    <numFmt numFmtId="169" formatCode="0.000"/>
    <numFmt numFmtId="170" formatCode="0.0000"/>
    <numFmt numFmtId="171" formatCode="0_ "/>
    <numFmt numFmtId="172" formatCode="_(* #,##0_);_(* \(#,##0\);_(* &quot;-&quot;??_);_(@_)"/>
    <numFmt numFmtId="173" formatCode="#,##0.000"/>
  </numFmts>
  <fonts count="38">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color theme="1"/>
      <name val="Arial"/>
      <family val="2"/>
    </font>
    <font>
      <b/>
      <sz val="24"/>
      <color rgb="FF002060"/>
      <name val="Arial"/>
      <family val="2"/>
    </font>
    <font>
      <u/>
      <sz val="12"/>
      <color indexed="12"/>
      <name val="宋体"/>
      <family val="3"/>
      <charset val="134"/>
    </font>
    <font>
      <b/>
      <u/>
      <sz val="14"/>
      <color rgb="FF002060"/>
      <name val="Arial"/>
      <family val="2"/>
    </font>
    <font>
      <b/>
      <sz val="14"/>
      <color theme="0"/>
      <name val="Arial"/>
      <family val="2"/>
    </font>
    <font>
      <sz val="12"/>
      <name val="宋体"/>
      <family val="3"/>
      <charset val="134"/>
    </font>
    <font>
      <b/>
      <sz val="14"/>
      <color rgb="FF000000"/>
      <name val="Arial"/>
      <family val="2"/>
    </font>
    <font>
      <sz val="14"/>
      <color indexed="8"/>
      <name val="Arial"/>
      <family val="2"/>
    </font>
    <font>
      <sz val="14"/>
      <color theme="1"/>
      <name val="Arial"/>
      <family val="2"/>
    </font>
    <font>
      <b/>
      <sz val="14"/>
      <color indexed="8"/>
      <name val="Arial"/>
      <family val="2"/>
    </font>
    <font>
      <sz val="10"/>
      <color theme="1"/>
      <name val="Arial"/>
      <family val="2"/>
    </font>
    <font>
      <b/>
      <sz val="18"/>
      <color rgb="FF002060"/>
      <name val="Arial"/>
      <family val="2"/>
    </font>
    <font>
      <b/>
      <sz val="14"/>
      <color theme="1"/>
      <name val="Arial"/>
      <family val="2"/>
    </font>
    <font>
      <sz val="11"/>
      <name val="Arial"/>
      <family val="2"/>
    </font>
    <font>
      <b/>
      <sz val="11"/>
      <color indexed="9"/>
      <name val="Calibri"/>
      <family val="2"/>
    </font>
    <font>
      <b/>
      <sz val="11"/>
      <color indexed="9"/>
      <name val="Arial"/>
      <family val="2"/>
    </font>
    <font>
      <b/>
      <sz val="11"/>
      <color theme="0"/>
      <name val="Arial"/>
      <family val="2"/>
    </font>
    <font>
      <b/>
      <sz val="11"/>
      <color rgb="FFFFFFFF"/>
      <name val="Arial"/>
      <family val="2"/>
    </font>
    <font>
      <b/>
      <u/>
      <sz val="14"/>
      <name val="Arial"/>
      <family val="2"/>
    </font>
    <font>
      <b/>
      <sz val="12"/>
      <name val="Arial"/>
      <family val="2"/>
    </font>
    <font>
      <sz val="10"/>
      <name val="Arial"/>
      <family val="2"/>
    </font>
    <font>
      <sz val="8"/>
      <name val="Calibri"/>
      <family val="2"/>
      <scheme val="minor"/>
    </font>
    <font>
      <b/>
      <sz val="11"/>
      <color rgb="FFFF0000"/>
      <name val="Arial"/>
      <family val="2"/>
    </font>
    <font>
      <sz val="11"/>
      <name val="Microsoft YaHei"/>
      <family val="2"/>
      <charset val="134"/>
    </font>
    <font>
      <sz val="9"/>
      <name val="Calibri"/>
      <family val="3"/>
      <charset val="134"/>
      <scheme val="minor"/>
    </font>
    <font>
      <b/>
      <sz val="11"/>
      <color theme="1"/>
      <name val="Arial"/>
      <family val="2"/>
    </font>
    <font>
      <sz val="14"/>
      <color rgb="FF000000"/>
      <name val="Microsoft YaHei"/>
      <family val="2"/>
      <charset val="134"/>
    </font>
    <font>
      <sz val="14"/>
      <color rgb="FF000000"/>
      <name val="Arial"/>
      <family val="2"/>
    </font>
    <font>
      <sz val="14"/>
      <color rgb="FF000000"/>
      <name val="Arial"/>
      <family val="2"/>
      <charset val="134"/>
    </font>
    <font>
      <sz val="9"/>
      <color indexed="81"/>
      <name val="Tahoma"/>
      <family val="2"/>
    </font>
    <font>
      <b/>
      <sz val="9"/>
      <color indexed="81"/>
      <name val="Tahoma"/>
      <family val="2"/>
    </font>
    <font>
      <sz val="11"/>
      <name val="Calibri"/>
      <family val="2"/>
      <scheme val="minor"/>
    </font>
    <font>
      <b/>
      <sz val="11"/>
      <color theme="0"/>
      <name val="Arial"/>
      <family val="2"/>
      <charset val="134"/>
    </font>
    <font>
      <b/>
      <sz val="11"/>
      <color theme="0"/>
      <name val="DengXian"/>
      <family val="2"/>
      <charset val="134"/>
    </font>
  </fonts>
  <fills count="12">
    <fill>
      <patternFill patternType="none"/>
    </fill>
    <fill>
      <patternFill patternType="gray125"/>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rgb="FF4F81BD"/>
        <bgColor indexed="64"/>
      </patternFill>
    </fill>
    <fill>
      <patternFill patternType="solid">
        <fgColor rgb="FFFFC000"/>
        <bgColor indexed="64"/>
      </patternFill>
    </fill>
    <fill>
      <patternFill patternType="solid">
        <fgColor theme="9"/>
        <bgColor indexed="64"/>
      </patternFill>
    </fill>
    <fill>
      <patternFill patternType="solid">
        <fgColor rgb="FF92D05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3" fillId="0" borderId="0" applyNumberFormat="0" applyFill="0" applyBorder="0" applyAlignment="0" applyProtection="0"/>
    <xf numFmtId="0" fontId="1" fillId="0" borderId="0">
      <alignment vertical="center"/>
    </xf>
    <xf numFmtId="0" fontId="6" fillId="0" borderId="0" applyNumberFormat="0" applyFill="0" applyBorder="0" applyAlignment="0" applyProtection="0">
      <alignment vertical="top"/>
      <protection locked="0"/>
    </xf>
    <xf numFmtId="0" fontId="9" fillId="0" borderId="0">
      <alignment vertical="center"/>
    </xf>
    <xf numFmtId="0" fontId="1" fillId="0" borderId="0">
      <alignment vertical="center"/>
    </xf>
    <xf numFmtId="164" fontId="1" fillId="0" borderId="0" applyFont="0" applyFill="0" applyBorder="0" applyAlignment="0" applyProtection="0"/>
    <xf numFmtId="0" fontId="18" fillId="5" borderId="0"/>
    <xf numFmtId="9" fontId="1" fillId="0" borderId="0" applyFont="0" applyFill="0" applyBorder="0" applyAlignment="0" applyProtection="0"/>
  </cellStyleXfs>
  <cellXfs count="82">
    <xf numFmtId="0" fontId="0" fillId="0" borderId="0" xfId="0"/>
    <xf numFmtId="0" fontId="4" fillId="0" borderId="0" xfId="2" applyFont="1">
      <alignment vertical="center"/>
    </xf>
    <xf numFmtId="165" fontId="8" fillId="4" borderId="2" xfId="2" applyNumberFormat="1" applyFont="1" applyFill="1" applyBorder="1" applyAlignment="1">
      <alignment horizontal="center" vertical="center" wrapText="1"/>
    </xf>
    <xf numFmtId="0" fontId="10" fillId="0" borderId="0" xfId="4" applyFont="1" applyAlignment="1">
      <alignment horizontal="left" vertical="center"/>
    </xf>
    <xf numFmtId="0" fontId="11" fillId="0" borderId="0" xfId="2" applyFont="1" applyAlignment="1">
      <alignment horizontal="center" vertical="center"/>
    </xf>
    <xf numFmtId="0" fontId="11" fillId="0" borderId="0" xfId="4" applyFont="1" applyAlignment="1">
      <alignment horizontal="center" vertical="center"/>
    </xf>
    <xf numFmtId="165" fontId="12" fillId="0" borderId="0" xfId="5" applyNumberFormat="1" applyFont="1" applyAlignment="1">
      <alignment horizontal="center" vertical="center"/>
    </xf>
    <xf numFmtId="0" fontId="13" fillId="0" borderId="0" xfId="2" applyFont="1" applyAlignment="1">
      <alignment horizontal="left" vertical="center"/>
    </xf>
    <xf numFmtId="165" fontId="11" fillId="0" borderId="0" xfId="2" applyNumberFormat="1" applyFont="1" applyAlignment="1">
      <alignment horizontal="left" vertical="center"/>
    </xf>
    <xf numFmtId="167" fontId="13" fillId="0" borderId="0" xfId="4" applyNumberFormat="1" applyFont="1" applyAlignment="1">
      <alignment horizontal="left" vertical="center"/>
    </xf>
    <xf numFmtId="0" fontId="12" fillId="0" borderId="0" xfId="2" applyFont="1">
      <alignment vertical="center"/>
    </xf>
    <xf numFmtId="165" fontId="11" fillId="0" borderId="0" xfId="4" applyNumberFormat="1" applyFont="1" applyAlignment="1">
      <alignment horizontal="left" vertical="center"/>
    </xf>
    <xf numFmtId="165" fontId="12" fillId="0" borderId="0" xfId="2" applyNumberFormat="1" applyFont="1">
      <alignment vertical="center"/>
    </xf>
    <xf numFmtId="165" fontId="14" fillId="0" borderId="0" xfId="2" applyNumberFormat="1" applyFont="1">
      <alignment vertical="center"/>
    </xf>
    <xf numFmtId="0" fontId="14" fillId="0" borderId="0" xfId="2" applyFont="1">
      <alignment vertical="center"/>
    </xf>
    <xf numFmtId="0" fontId="4" fillId="2" borderId="0" xfId="0" applyFont="1" applyFill="1" applyAlignment="1">
      <alignment horizontal="center"/>
    </xf>
    <xf numFmtId="0" fontId="4" fillId="2" borderId="0" xfId="0" applyFont="1" applyFill="1"/>
    <xf numFmtId="0" fontId="5" fillId="2" borderId="0" xfId="2" applyFont="1" applyFill="1">
      <alignment vertical="center"/>
    </xf>
    <xf numFmtId="0" fontId="15" fillId="2" borderId="0" xfId="2" applyFont="1" applyFill="1">
      <alignment vertical="center"/>
    </xf>
    <xf numFmtId="165" fontId="7" fillId="2" borderId="0" xfId="1" applyNumberFormat="1" applyFont="1" applyFill="1" applyBorder="1" applyAlignment="1" applyProtection="1">
      <alignment vertical="center"/>
    </xf>
    <xf numFmtId="2" fontId="4" fillId="2" borderId="0" xfId="0" applyNumberFormat="1" applyFont="1" applyFill="1" applyAlignment="1">
      <alignment horizontal="center"/>
    </xf>
    <xf numFmtId="164" fontId="4" fillId="2" borderId="0" xfId="6" applyFont="1" applyFill="1" applyAlignment="1">
      <alignment horizontal="center"/>
    </xf>
    <xf numFmtId="0" fontId="4" fillId="2" borderId="0" xfId="0" applyFont="1" applyFill="1" applyAlignment="1">
      <alignment horizontal="left"/>
    </xf>
    <xf numFmtId="0" fontId="4" fillId="0" borderId="0" xfId="0" applyFont="1" applyAlignment="1">
      <alignment horizontal="center"/>
    </xf>
    <xf numFmtId="0" fontId="4" fillId="0" borderId="0" xfId="0" applyFont="1" applyAlignment="1">
      <alignment horizontal="center" wrapText="1"/>
    </xf>
    <xf numFmtId="2" fontId="4" fillId="0" borderId="0" xfId="0" applyNumberFormat="1" applyFont="1" applyAlignment="1">
      <alignment horizontal="center"/>
    </xf>
    <xf numFmtId="164" fontId="4" fillId="0" borderId="0" xfId="6" applyFont="1" applyAlignment="1">
      <alignment horizontal="center"/>
    </xf>
    <xf numFmtId="168" fontId="17" fillId="0" borderId="0" xfId="0" applyNumberFormat="1" applyFont="1" applyAlignment="1">
      <alignment horizontal="center" vertical="center"/>
    </xf>
    <xf numFmtId="0" fontId="4" fillId="0" borderId="0" xfId="0" applyFont="1"/>
    <xf numFmtId="169" fontId="4" fillId="0" borderId="0" xfId="0" applyNumberFormat="1" applyFont="1" applyAlignment="1">
      <alignment horizontal="center"/>
    </xf>
    <xf numFmtId="170" fontId="4" fillId="0" borderId="0" xfId="0" applyNumberFormat="1" applyFont="1" applyAlignment="1">
      <alignment horizontal="center"/>
    </xf>
    <xf numFmtId="0" fontId="17" fillId="0" borderId="0" xfId="0" applyFont="1" applyAlignment="1">
      <alignment horizontal="center" vertical="center"/>
    </xf>
    <xf numFmtId="164" fontId="4" fillId="0" borderId="0" xfId="6" applyFont="1" applyFill="1" applyAlignment="1">
      <alignment horizontal="center"/>
    </xf>
    <xf numFmtId="171" fontId="17" fillId="0" borderId="0" xfId="0" applyNumberFormat="1" applyFont="1" applyAlignment="1">
      <alignment horizontal="center" vertical="center"/>
    </xf>
    <xf numFmtId="165" fontId="17" fillId="0" borderId="0" xfId="0" applyNumberFormat="1" applyFont="1" applyAlignment="1">
      <alignment horizontal="center" vertical="center"/>
    </xf>
    <xf numFmtId="2" fontId="19" fillId="4" borderId="0" xfId="7" applyNumberFormat="1" applyFont="1" applyFill="1" applyAlignment="1">
      <alignment horizontal="center" vertical="center" wrapText="1"/>
    </xf>
    <xf numFmtId="2" fontId="20" fillId="4" borderId="0" xfId="7" applyNumberFormat="1" applyFont="1" applyFill="1" applyAlignment="1">
      <alignment horizontal="center" vertical="center" wrapText="1"/>
    </xf>
    <xf numFmtId="164" fontId="19" fillId="4" borderId="0" xfId="6" applyFont="1" applyFill="1" applyBorder="1" applyAlignment="1" applyProtection="1">
      <alignment horizontal="center" vertical="center" wrapText="1"/>
    </xf>
    <xf numFmtId="2" fontId="4" fillId="6" borderId="0" xfId="0" applyNumberFormat="1" applyFont="1" applyFill="1" applyAlignment="1">
      <alignment horizontal="center" vertical="center"/>
    </xf>
    <xf numFmtId="2" fontId="4" fillId="7" borderId="0" xfId="0" applyNumberFormat="1" applyFont="1" applyFill="1" applyAlignment="1">
      <alignment horizontal="center" vertical="center" wrapText="1"/>
    </xf>
    <xf numFmtId="2" fontId="4" fillId="8" borderId="0" xfId="0" applyNumberFormat="1" applyFont="1" applyFill="1" applyAlignment="1">
      <alignment horizontal="center" vertical="center"/>
    </xf>
    <xf numFmtId="2" fontId="21" fillId="4" borderId="0" xfId="7" applyNumberFormat="1" applyFont="1" applyFill="1" applyAlignment="1">
      <alignment horizontal="center" vertical="center" wrapText="1"/>
    </xf>
    <xf numFmtId="2" fontId="4" fillId="0" borderId="0" xfId="0" applyNumberFormat="1" applyFont="1" applyAlignment="1">
      <alignment vertical="center"/>
    </xf>
    <xf numFmtId="1" fontId="4" fillId="0" borderId="0" xfId="0" applyNumberFormat="1" applyFont="1" applyAlignment="1">
      <alignment horizontal="center"/>
    </xf>
    <xf numFmtId="0" fontId="0" fillId="0" borderId="0" xfId="0" applyAlignment="1">
      <alignment horizontal="center"/>
    </xf>
    <xf numFmtId="172" fontId="4" fillId="0" borderId="0" xfId="6" applyNumberFormat="1" applyFont="1" applyFill="1" applyAlignment="1">
      <alignment horizontal="center"/>
    </xf>
    <xf numFmtId="0" fontId="4" fillId="0" borderId="0" xfId="0" applyFont="1" applyAlignment="1">
      <alignment horizontal="left"/>
    </xf>
    <xf numFmtId="0" fontId="4" fillId="2" borderId="0" xfId="2" applyFont="1" applyFill="1">
      <alignment vertical="center"/>
    </xf>
    <xf numFmtId="173" fontId="22" fillId="2" borderId="0" xfId="2" applyNumberFormat="1" applyFont="1" applyFill="1">
      <alignment vertical="center"/>
    </xf>
    <xf numFmtId="173" fontId="23" fillId="2" borderId="0" xfId="2" applyNumberFormat="1" applyFont="1" applyFill="1" applyAlignment="1">
      <alignment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xf numFmtId="0" fontId="2" fillId="0" borderId="0" xfId="0" applyFont="1" applyAlignment="1">
      <alignment vertical="center"/>
    </xf>
    <xf numFmtId="0" fontId="2" fillId="0" borderId="0" xfId="0" applyFont="1" applyAlignment="1">
      <alignment vertical="center" wrapText="1"/>
    </xf>
    <xf numFmtId="0" fontId="2" fillId="9" borderId="0" xfId="0" applyFont="1" applyFill="1" applyAlignment="1">
      <alignment vertical="center"/>
    </xf>
    <xf numFmtId="0" fontId="0" fillId="0" borderId="0" xfId="0" applyAlignment="1">
      <alignment horizontal="center" vertical="center"/>
    </xf>
    <xf numFmtId="0" fontId="0" fillId="0" borderId="0" xfId="0" quotePrefix="1"/>
    <xf numFmtId="0" fontId="2" fillId="0" borderId="0" xfId="0" applyFont="1"/>
    <xf numFmtId="0" fontId="0" fillId="0" borderId="0" xfId="0" applyAlignment="1">
      <alignment wrapText="1"/>
    </xf>
    <xf numFmtId="0" fontId="16" fillId="2" borderId="0" xfId="0" applyFont="1" applyFill="1" applyAlignment="1">
      <alignment vertical="center" wrapText="1"/>
    </xf>
    <xf numFmtId="14" fontId="16" fillId="2" borderId="0" xfId="0" applyNumberFormat="1" applyFont="1" applyFill="1" applyAlignment="1">
      <alignment horizontal="left" vertical="center"/>
    </xf>
    <xf numFmtId="0" fontId="2" fillId="0" borderId="0" xfId="0" applyFont="1" applyAlignment="1">
      <alignment horizontal="center"/>
    </xf>
    <xf numFmtId="2" fontId="26" fillId="4" borderId="0" xfId="7" applyNumberFormat="1" applyFont="1" applyFill="1" applyAlignment="1">
      <alignment horizontal="center" vertical="center" wrapText="1"/>
    </xf>
    <xf numFmtId="165" fontId="32" fillId="0" borderId="0" xfId="2" applyNumberFormat="1" applyFont="1" applyAlignment="1">
      <alignment horizontal="left" vertical="center"/>
    </xf>
    <xf numFmtId="168" fontId="27" fillId="0" borderId="0" xfId="0" applyNumberFormat="1" applyFont="1" applyAlignment="1">
      <alignment horizontal="center" vertical="center"/>
    </xf>
    <xf numFmtId="2" fontId="29" fillId="6" borderId="0" xfId="0" applyNumberFormat="1" applyFont="1" applyFill="1" applyAlignment="1">
      <alignment horizontal="center" vertical="center"/>
    </xf>
    <xf numFmtId="0" fontId="0" fillId="0" borderId="0" xfId="0" quotePrefix="1" applyAlignment="1">
      <alignment horizontal="center" vertical="center"/>
    </xf>
    <xf numFmtId="0" fontId="11" fillId="0" borderId="0" xfId="2" applyFont="1" applyAlignment="1">
      <alignment horizontal="left" vertical="center"/>
    </xf>
    <xf numFmtId="0" fontId="0" fillId="10" borderId="0" xfId="0" applyFill="1"/>
    <xf numFmtId="0" fontId="0" fillId="11" borderId="0" xfId="0" applyFill="1" applyAlignment="1">
      <alignment horizontal="center" vertical="center"/>
    </xf>
    <xf numFmtId="0" fontId="35" fillId="0" borderId="0" xfId="0" applyFont="1"/>
    <xf numFmtId="0" fontId="0" fillId="11" borderId="0" xfId="0" applyFill="1"/>
    <xf numFmtId="10" fontId="4" fillId="0" borderId="0" xfId="8" applyNumberFormat="1" applyFont="1"/>
    <xf numFmtId="2" fontId="4" fillId="9" borderId="0" xfId="0" applyNumberFormat="1" applyFont="1" applyFill="1" applyAlignment="1">
      <alignment vertical="center"/>
    </xf>
    <xf numFmtId="2" fontId="4" fillId="0" borderId="0" xfId="0" applyNumberFormat="1" applyFont="1"/>
    <xf numFmtId="168" fontId="4" fillId="0" borderId="0" xfId="0" applyNumberFormat="1" applyFont="1" applyAlignment="1">
      <alignment horizontal="center"/>
    </xf>
    <xf numFmtId="167" fontId="13" fillId="0" borderId="0" xfId="4" applyNumberFormat="1" applyFont="1" applyAlignment="1">
      <alignment horizontal="left" vertical="center"/>
    </xf>
    <xf numFmtId="0" fontId="5" fillId="2" borderId="1" xfId="2" applyFont="1" applyFill="1" applyBorder="1" applyAlignment="1">
      <alignment horizontal="center" vertical="center"/>
    </xf>
    <xf numFmtId="166" fontId="8" fillId="3" borderId="2" xfId="2" applyNumberFormat="1" applyFont="1" applyFill="1" applyBorder="1" applyAlignment="1">
      <alignment horizontal="center"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xf numFmtId="2" fontId="36" fillId="4" borderId="0" xfId="7" applyNumberFormat="1" applyFont="1" applyFill="1" applyAlignment="1">
      <alignment horizontal="center" vertical="center" wrapText="1"/>
    </xf>
  </cellXfs>
  <cellStyles count="9">
    <cellStyle name="blp_column_header" xfId="7" xr:uid="{094AC019-AA6C-4DDE-97C3-2FF2C6329867}"/>
    <cellStyle name="Comma 2" xfId="6" xr:uid="{E89AA524-CCF9-4E7C-BF18-D13735AE6DC1}"/>
    <cellStyle name="Hyperlink" xfId="1" builtinId="8"/>
    <cellStyle name="Hyperlink 2" xfId="3" xr:uid="{0C4A030B-500E-445A-BDBB-8541FB4D3001}"/>
    <cellStyle name="Normal" xfId="0" builtinId="0"/>
    <cellStyle name="Normal 5" xfId="2" xr:uid="{684CBA30-8738-4F06-9F47-FD94C09670DA}"/>
    <cellStyle name="Percent" xfId="8" builtinId="5"/>
    <cellStyle name="常规 3 2" xfId="4" xr:uid="{7F8DFB9C-25EB-40FC-AE7C-684856943CC5}"/>
    <cellStyle name="常规 6" xfId="5" xr:uid="{FA4405FB-1885-402D-B8D4-86145E932C52}"/>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44824</xdr:colOff>
      <xdr:row>0</xdr:row>
      <xdr:rowOff>11206</xdr:rowOff>
    </xdr:from>
    <xdr:to>
      <xdr:col>1</xdr:col>
      <xdr:colOff>277346</xdr:colOff>
      <xdr:row>0</xdr:row>
      <xdr:rowOff>792256</xdr:rowOff>
    </xdr:to>
    <xdr:pic>
      <xdr:nvPicPr>
        <xdr:cNvPr id="2" name="圖片 1" descr="一張含有 文字, 標誌 的圖片&#10;&#10;自動產生的描述">
          <a:extLst>
            <a:ext uri="{FF2B5EF4-FFF2-40B4-BE49-F238E27FC236}">
              <a16:creationId xmlns:a16="http://schemas.microsoft.com/office/drawing/2014/main" id="{356C41F9-EA20-4FA7-9F80-CE5FA9D11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24" y="11206"/>
          <a:ext cx="1991846"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676275</xdr:colOff>
      <xdr:row>1</xdr:row>
      <xdr:rowOff>0</xdr:rowOff>
    </xdr:to>
    <xdr:pic>
      <xdr:nvPicPr>
        <xdr:cNvPr id="2" name="圖片 1" descr="一張含有 文字, 標誌 的圖片&#10;&#10;自動產生的描述">
          <a:extLst>
            <a:ext uri="{FF2B5EF4-FFF2-40B4-BE49-F238E27FC236}">
              <a16:creationId xmlns:a16="http://schemas.microsoft.com/office/drawing/2014/main" id="{F605043C-7549-492E-B461-3B6B6952A7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0"/>
          <a:ext cx="1895475" cy="747373"/>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1-Product%20list\JMC%20Capital%20-%20Bond%20Monthly%20List%20-%20v20240628%20-%20value.xlsx" TargetMode="External"/><Relationship Id="rId1" Type="http://schemas.openxmlformats.org/officeDocument/2006/relationships/externalLinkPath" Target="JMC%20Capital%20-%20Bond%20Monthly%20List%20-%20v20240628%20-%20valu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首页"/>
      <sheetName val="债券列表"/>
      <sheetName val="Disclaimer免责声明"/>
      <sheetName val="字典"/>
      <sheetName val="Library"/>
    </sheetNames>
    <sheetDataSet>
      <sheetData sheetId="0"/>
      <sheetData sheetId="1">
        <row r="5">
          <cell r="H5" t="str">
            <v>BK OF COMMUNICATIONS/SG</v>
          </cell>
        </row>
        <row r="6">
          <cell r="H6" t="str">
            <v>CHN CONSTRUCT BK/SYDNEY</v>
          </cell>
        </row>
        <row r="7">
          <cell r="H7" t="str">
            <v>CHINA CITIC BANK INTL</v>
          </cell>
        </row>
        <row r="8">
          <cell r="H8" t="str">
            <v>SINOPEC GRP OVERSEAS DEV</v>
          </cell>
        </row>
        <row r="9">
          <cell r="H9" t="str">
            <v>SINOPEC GRP OVERSEA 2015</v>
          </cell>
        </row>
        <row r="10">
          <cell r="H10" t="str">
            <v>SINOPEC GRP OVERSEA 2013</v>
          </cell>
        </row>
        <row r="11">
          <cell r="H11" t="str">
            <v>SINOPEC GRP OVERSEA 2015</v>
          </cell>
        </row>
        <row r="12">
          <cell r="H12" t="str">
            <v>SINOPEC GRP DEV 2018</v>
          </cell>
        </row>
        <row r="13">
          <cell r="H13" t="str">
            <v>SINOPEC GRP DEV 2018</v>
          </cell>
        </row>
        <row r="14">
          <cell r="H14" t="str">
            <v>SINOPEC GRP DEV 2018</v>
          </cell>
        </row>
        <row r="15">
          <cell r="H15" t="str">
            <v>SINOPEC GRP OVERSEA 2012</v>
          </cell>
        </row>
        <row r="16">
          <cell r="H16" t="str">
            <v>SINOPEC GRP DEV 2018</v>
          </cell>
        </row>
        <row r="17">
          <cell r="H17" t="str">
            <v>CNPC GLOBAL CAPITAL</v>
          </cell>
        </row>
        <row r="18">
          <cell r="H18" t="str">
            <v>CNPC HK OVERSEAS CAPITAL</v>
          </cell>
        </row>
        <row r="19">
          <cell r="H19" t="str">
            <v>CNPC GLOBAL CAPITAL</v>
          </cell>
        </row>
        <row r="20">
          <cell r="H20" t="str">
            <v>CNOOC FINANCE 2013 LTD</v>
          </cell>
        </row>
        <row r="21">
          <cell r="H21" t="str">
            <v>CNOOC FINANCE 2015 US</v>
          </cell>
        </row>
        <row r="22">
          <cell r="H22" t="str">
            <v>CNOOC FINANCE 2015 AU</v>
          </cell>
        </row>
        <row r="23">
          <cell r="H23" t="str">
            <v>COSL SINGAPORE CAPITAL</v>
          </cell>
        </row>
        <row r="24">
          <cell r="H24" t="str">
            <v>COSL SINGAPORE CAPITAL</v>
          </cell>
        </row>
        <row r="25">
          <cell r="H25" t="str">
            <v>COSL SINGAPORE CAPITAL</v>
          </cell>
        </row>
        <row r="26">
          <cell r="H26" t="str">
            <v>STATE GRID OVERSEAS INV</v>
          </cell>
        </row>
        <row r="27">
          <cell r="H27" t="str">
            <v>STATE GRID OVERSEAS INV</v>
          </cell>
        </row>
        <row r="28">
          <cell r="H28" t="str">
            <v>SPIC PREFERRED CO NO 1</v>
          </cell>
        </row>
        <row r="29">
          <cell r="H29" t="str">
            <v>SPIC PREFERRED CO NO 2</v>
          </cell>
        </row>
        <row r="30">
          <cell r="H30" t="str">
            <v>SPIC MTN CO LTD</v>
          </cell>
        </row>
        <row r="31">
          <cell r="H31" t="str">
            <v>SPIC 2016 US DOLLAR BOND</v>
          </cell>
        </row>
        <row r="32">
          <cell r="H32" t="str">
            <v>STATE GRID OVERSEAS INV</v>
          </cell>
        </row>
        <row r="33">
          <cell r="H33" t="str">
            <v>STATE GRID OVERSEAS INV</v>
          </cell>
        </row>
        <row r="34">
          <cell r="H34" t="str">
            <v>STATE GRID OVERSEAS INV</v>
          </cell>
        </row>
        <row r="35">
          <cell r="H35" t="str">
            <v>POWERCHINA RB BVI</v>
          </cell>
        </row>
        <row r="36">
          <cell r="H36" t="str">
            <v>DIANJIAN HAIYU LTD</v>
          </cell>
        </row>
        <row r="37">
          <cell r="H37" t="str">
            <v>CNAC HK FINBRIDGE CO LTD</v>
          </cell>
        </row>
        <row r="38">
          <cell r="H38" t="str">
            <v>CNAC HK FINBRIDGE CO LTD</v>
          </cell>
        </row>
        <row r="39">
          <cell r="H39" t="str">
            <v>CNAC HK FINBRIDGE CO LTD</v>
          </cell>
        </row>
        <row r="40">
          <cell r="H40" t="str">
            <v>CNAC HK FINBRIDGE CO LTD</v>
          </cell>
        </row>
        <row r="41">
          <cell r="H41" t="str">
            <v>CNAC HK FINBRIDGE CO LTD</v>
          </cell>
        </row>
        <row r="42">
          <cell r="H42" t="str">
            <v>CNAC HK FINBRIDGE CO LTD</v>
          </cell>
        </row>
        <row r="43">
          <cell r="H43" t="str">
            <v>CNAC HK FINBRIDGE CO LTD</v>
          </cell>
        </row>
        <row r="44">
          <cell r="H44" t="str">
            <v>CNAC HK FINBRIDGE CO LTD</v>
          </cell>
        </row>
        <row r="45">
          <cell r="H45" t="str">
            <v>CNAC HK FINBRIDGE CO LTD</v>
          </cell>
        </row>
        <row r="46">
          <cell r="H46" t="str">
            <v>BLUESTAR FIN HOLDINGS</v>
          </cell>
        </row>
        <row r="47">
          <cell r="H47" t="str">
            <v>BLUESTAR FIN HOLDINGS</v>
          </cell>
        </row>
        <row r="48">
          <cell r="H48" t="str">
            <v>CHINA STATE CON FIN III</v>
          </cell>
        </row>
        <row r="49">
          <cell r="H49" t="str">
            <v>CHINA STATE CONS FINANCE</v>
          </cell>
        </row>
        <row r="50">
          <cell r="H50" t="str">
            <v>CCCI TREASURE LTD</v>
          </cell>
        </row>
        <row r="51">
          <cell r="H51" t="str">
            <v>CCCI TREASURE LTD</v>
          </cell>
        </row>
        <row r="52">
          <cell r="H52" t="str">
            <v>CITIC</v>
          </cell>
        </row>
        <row r="53">
          <cell r="H53" t="str">
            <v>CITIC</v>
          </cell>
        </row>
        <row r="54">
          <cell r="H54" t="str">
            <v>CITIC</v>
          </cell>
        </row>
        <row r="55">
          <cell r="H55" t="str">
            <v>BLOSSOM JOY LTD</v>
          </cell>
        </row>
        <row r="56">
          <cell r="H56" t="str">
            <v>BLOSSOM JOY LTD</v>
          </cell>
        </row>
        <row r="57">
          <cell r="H57" t="str">
            <v>YONGDA INVESTMENT LTD</v>
          </cell>
        </row>
        <row r="58">
          <cell r="H58" t="str">
            <v>MINMETALS BOUNTEOUS FIN</v>
          </cell>
        </row>
        <row r="59">
          <cell r="H59" t="str">
            <v>MINMETALS BOUNTEOUS FIN</v>
          </cell>
        </row>
        <row r="60">
          <cell r="H60" t="str">
            <v>MINMETALS BOUNTEOUS FIN</v>
          </cell>
        </row>
        <row r="61">
          <cell r="H61" t="str">
            <v>CHINALCO CAPITAL HOLDING</v>
          </cell>
        </row>
        <row r="62">
          <cell r="H62" t="str">
            <v>CHINALCO CAPITAL HOLDING</v>
          </cell>
        </row>
        <row r="63">
          <cell r="H63" t="str">
            <v>CHINALCO CAPITAL HOLDING</v>
          </cell>
        </row>
        <row r="64">
          <cell r="H64" t="str">
            <v>CHINA RAILWAY XUNJIE</v>
          </cell>
        </row>
        <row r="65">
          <cell r="H65" t="str">
            <v>CMHI FINANCE BVI CO LTD</v>
          </cell>
        </row>
        <row r="66">
          <cell r="H66" t="str">
            <v>CMHI FINANCE BVI CO LTD</v>
          </cell>
        </row>
        <row r="67">
          <cell r="H67" t="str">
            <v>SUNNY EXPRESS</v>
          </cell>
        </row>
        <row r="68">
          <cell r="H68" t="str">
            <v>SUNNY EXPRESS</v>
          </cell>
        </row>
        <row r="69">
          <cell r="H69" t="str">
            <v>SUNNY EXPRESS</v>
          </cell>
        </row>
        <row r="70">
          <cell r="H70" t="str">
            <v>COASTAL EMERALD LTD</v>
          </cell>
        </row>
        <row r="71">
          <cell r="H71" t="str">
            <v>GEELY AUTOMOBILE</v>
          </cell>
        </row>
        <row r="72">
          <cell r="H72" t="str">
            <v>CHINA MODERN DAIRY HOLDI</v>
          </cell>
        </row>
        <row r="73">
          <cell r="H73" t="str">
            <v>ENN ENERGY HOLDINGS LTD</v>
          </cell>
        </row>
        <row r="74">
          <cell r="H74" t="str">
            <v>TENCENT HOLDINGS LTD</v>
          </cell>
        </row>
        <row r="75">
          <cell r="H75" t="str">
            <v>TENCENT HOLDINGS LTD</v>
          </cell>
        </row>
        <row r="76">
          <cell r="H76" t="str">
            <v>TENCENT HOLDINGS LTD</v>
          </cell>
        </row>
        <row r="77">
          <cell r="H77" t="str">
            <v>TENCENT HOLDINGS LTD</v>
          </cell>
        </row>
        <row r="78">
          <cell r="H78" t="str">
            <v>TENCENT HOLDINGS LTD</v>
          </cell>
        </row>
        <row r="79">
          <cell r="H79" t="str">
            <v>TENCENT HOLDINGS LTD</v>
          </cell>
        </row>
        <row r="80">
          <cell r="H80" t="str">
            <v>TENCENT HOLDINGS LTD</v>
          </cell>
        </row>
        <row r="81">
          <cell r="H81" t="str">
            <v>TENCENT HOLDINGS LTD</v>
          </cell>
        </row>
        <row r="82">
          <cell r="H82" t="str">
            <v>TENCENT HOLDINGS LTD</v>
          </cell>
        </row>
        <row r="83">
          <cell r="H83" t="str">
            <v>TENCENT HOLDINGS LTD</v>
          </cell>
        </row>
        <row r="84">
          <cell r="H84" t="str">
            <v>TENCENT HOLDINGS LTD</v>
          </cell>
        </row>
        <row r="85">
          <cell r="H85" t="str">
            <v>TENCENT HOLDINGS LTD</v>
          </cell>
        </row>
        <row r="86">
          <cell r="H86" t="str">
            <v>TENCENT HOLDINGS LTD</v>
          </cell>
        </row>
        <row r="87">
          <cell r="H87" t="str">
            <v>TENCENT HOLDINGS LTD</v>
          </cell>
        </row>
        <row r="88">
          <cell r="H88" t="str">
            <v>TENCENT MUSIC ENT GRP</v>
          </cell>
        </row>
        <row r="89">
          <cell r="H89" t="str">
            <v>TENCENT MUSIC ENT GRP</v>
          </cell>
        </row>
        <row r="90">
          <cell r="H90" t="str">
            <v>JD.COM INC</v>
          </cell>
        </row>
        <row r="91">
          <cell r="H91" t="str">
            <v>JD.COM INC</v>
          </cell>
        </row>
        <row r="92">
          <cell r="H92" t="str">
            <v>ALIBABA GROUP HOLDING</v>
          </cell>
        </row>
        <row r="93">
          <cell r="H93" t="str">
            <v>ALIBABA GROUP HOLDING</v>
          </cell>
        </row>
        <row r="94">
          <cell r="H94" t="str">
            <v>ALIBABA GROUP HOLDING</v>
          </cell>
        </row>
        <row r="95">
          <cell r="H95" t="str">
            <v>ALIBABA GROUP HOLDING</v>
          </cell>
        </row>
        <row r="96">
          <cell r="H96" t="str">
            <v>ALIBABA GROUP HOLDING</v>
          </cell>
        </row>
        <row r="97">
          <cell r="H97" t="str">
            <v>ALIBABA GROUP HOLDING</v>
          </cell>
        </row>
        <row r="98">
          <cell r="H98" t="str">
            <v>ALIBABA GROUP HOLDING</v>
          </cell>
        </row>
        <row r="99">
          <cell r="H99" t="str">
            <v>ALIBABA GROUP HOLDING</v>
          </cell>
        </row>
        <row r="100">
          <cell r="H100" t="str">
            <v>ALIBABA GROUP HOLDING</v>
          </cell>
        </row>
        <row r="101">
          <cell r="H101" t="str">
            <v>ALIBABA GROUP HOLDING</v>
          </cell>
        </row>
        <row r="102">
          <cell r="H102" t="str">
            <v>BAIDU INC</v>
          </cell>
        </row>
        <row r="103">
          <cell r="H103" t="str">
            <v>BAIDU INC</v>
          </cell>
        </row>
        <row r="104">
          <cell r="H104" t="str">
            <v>BAIDU INC</v>
          </cell>
        </row>
        <row r="105">
          <cell r="H105" t="str">
            <v>BAIDU INC</v>
          </cell>
        </row>
        <row r="106">
          <cell r="H106" t="str">
            <v>BAIDU INC</v>
          </cell>
        </row>
        <row r="107">
          <cell r="H107" t="str">
            <v>BAIDU INC</v>
          </cell>
        </row>
        <row r="108">
          <cell r="H108" t="str">
            <v>BAIDU INC</v>
          </cell>
        </row>
        <row r="109">
          <cell r="H109" t="str">
            <v>XIAOMI BEST TIME INTL</v>
          </cell>
        </row>
        <row r="110">
          <cell r="H110" t="str">
            <v>XIAOMI BEST TIME INTL</v>
          </cell>
        </row>
        <row r="111">
          <cell r="H111" t="str">
            <v>XIAOMI BEST TIME INTL</v>
          </cell>
        </row>
        <row r="112">
          <cell r="H112" t="str">
            <v>WEIBO CORP</v>
          </cell>
        </row>
        <row r="113">
          <cell r="H113" t="str">
            <v>WEIBO CORP</v>
          </cell>
        </row>
        <row r="114">
          <cell r="H114" t="str">
            <v>ZHONGAN ONLINE P&amp;C INSUR</v>
          </cell>
        </row>
        <row r="115">
          <cell r="H115" t="str">
            <v>ZHONGAN ONLINE P&amp;C INSUR</v>
          </cell>
        </row>
        <row r="116">
          <cell r="H116" t="str">
            <v>MEITUAN</v>
          </cell>
        </row>
        <row r="117">
          <cell r="H117" t="str">
            <v>MEITUAN</v>
          </cell>
        </row>
        <row r="118">
          <cell r="H118" t="str">
            <v>AAC TECHNOLOGIES HOLDING</v>
          </cell>
        </row>
        <row r="119">
          <cell r="H119" t="str">
            <v>AAC TECHNOLOGIES HOLDING</v>
          </cell>
        </row>
        <row r="120">
          <cell r="H120" t="str">
            <v>AAC TECHNOLOGIES HOLDING</v>
          </cell>
        </row>
        <row r="121">
          <cell r="H121" t="str">
            <v>HAIDILAO INTERNATIONAL H</v>
          </cell>
        </row>
        <row r="122">
          <cell r="H122" t="str">
            <v>LENOVO GROUP LTD</v>
          </cell>
        </row>
        <row r="123">
          <cell r="H123" t="str">
            <v>LENOVO GROUP LTD</v>
          </cell>
        </row>
        <row r="124">
          <cell r="H124" t="str">
            <v>SEMICONDUCTOR MANUFACTUR</v>
          </cell>
        </row>
        <row r="125">
          <cell r="H125" t="str">
            <v>FAR EAST HORIZON LTD</v>
          </cell>
        </row>
        <row r="126">
          <cell r="H126" t="str">
            <v>BOC AVIATION USA CORP</v>
          </cell>
        </row>
        <row r="127">
          <cell r="H127" t="str">
            <v>CLP POWER HK FINANCE LTD</v>
          </cell>
        </row>
        <row r="128">
          <cell r="H128" t="str">
            <v>TSMC GLOBAL LTD</v>
          </cell>
        </row>
        <row r="129">
          <cell r="H129" t="str">
            <v>HKT CAPITAL NO 5 LTD</v>
          </cell>
        </row>
        <row r="130">
          <cell r="H130" t="str">
            <v>CK HUTCHISON INTNTL 21</v>
          </cell>
        </row>
        <row r="131">
          <cell r="H131" t="str">
            <v>CK HUTCHISON INTL 16 LTD</v>
          </cell>
        </row>
        <row r="132">
          <cell r="H132" t="str">
            <v>CK HUTCHISON INTL 17 LTD</v>
          </cell>
        </row>
        <row r="133">
          <cell r="H133" t="str">
            <v>CK HUTCHISON INTL 19 II</v>
          </cell>
        </row>
        <row r="134">
          <cell r="H134" t="str">
            <v>CK HUTCHISON INTL 20 LTD</v>
          </cell>
        </row>
        <row r="135">
          <cell r="H135" t="str">
            <v>CK HUTCHISON INTNTL 21</v>
          </cell>
        </row>
        <row r="136">
          <cell r="H136" t="str">
            <v>CK HUTCHISON INTNTL 21</v>
          </cell>
        </row>
        <row r="137">
          <cell r="H137" t="str">
            <v>CK HUTCHISON INTL 19 II</v>
          </cell>
        </row>
        <row r="138">
          <cell r="H138" t="str">
            <v>CK HUTCHISON INTL 20 LTD</v>
          </cell>
        </row>
        <row r="139">
          <cell r="H139" t="str">
            <v>HUTCH WHAMPOA INT 14 LTD</v>
          </cell>
        </row>
        <row r="140">
          <cell r="H140" t="str">
            <v>HUTCHISON WHAMPOA FIN</v>
          </cell>
        </row>
        <row r="141">
          <cell r="H141" t="str">
            <v>HUTCHISON WHAM INT 03/33</v>
          </cell>
        </row>
        <row r="142">
          <cell r="H142" t="str">
            <v>CK HUTCHISON INTL 23</v>
          </cell>
        </row>
        <row r="143">
          <cell r="H143" t="str">
            <v>CK HUTCHISON INTL 23</v>
          </cell>
        </row>
        <row r="144">
          <cell r="H144" t="str">
            <v>HONG KONG</v>
          </cell>
        </row>
        <row r="145">
          <cell r="H145" t="str">
            <v>AIRPORT AUTHORITY HK</v>
          </cell>
        </row>
        <row r="146">
          <cell r="H146" t="str">
            <v>AIRPORT AUTHORITY HK</v>
          </cell>
        </row>
        <row r="147">
          <cell r="H147" t="str">
            <v>AIRPORT AUTHORITY HK</v>
          </cell>
        </row>
        <row r="148">
          <cell r="H148" t="str">
            <v>AIRPORT AUTHORITY HK</v>
          </cell>
        </row>
        <row r="149">
          <cell r="H149" t="str">
            <v>AIRPORT AUTHORITY HK</v>
          </cell>
        </row>
        <row r="150">
          <cell r="H150" t="str">
            <v>AIRPORT AUTHORITY HK</v>
          </cell>
        </row>
        <row r="151">
          <cell r="H151" t="str">
            <v>AIRPORT AUTHORITY HK</v>
          </cell>
        </row>
        <row r="152">
          <cell r="H152" t="str">
            <v>AIRPORT AUTHORITY HK</v>
          </cell>
        </row>
        <row r="153">
          <cell r="H153" t="str">
            <v>AIRPORT AUTHORITY HK</v>
          </cell>
        </row>
        <row r="154">
          <cell r="H154" t="str">
            <v>AIRPORT AUTHORITY HK</v>
          </cell>
        </row>
        <row r="155">
          <cell r="H155" t="str">
            <v>AIRPORT AUTHORITY HK</v>
          </cell>
        </row>
        <row r="156">
          <cell r="H156" t="str">
            <v>AIRPORT AUTHORITY HK</v>
          </cell>
        </row>
        <row r="157">
          <cell r="H157" t="str">
            <v>AIRPORT AUTHORITY HK</v>
          </cell>
        </row>
        <row r="158">
          <cell r="H158" t="str">
            <v>BJ STATE-OWNED AST HK CO</v>
          </cell>
        </row>
        <row r="159">
          <cell r="H159" t="str">
            <v>NANJING YANG ZI STATE-OW</v>
          </cell>
        </row>
        <row r="160">
          <cell r="H160" t="str">
            <v>CHONGQING NANAN CON DEV</v>
          </cell>
        </row>
        <row r="161">
          <cell r="H161" t="str">
            <v>CHONGQING NANAN CON DEV</v>
          </cell>
        </row>
        <row r="162">
          <cell r="H162" t="str">
            <v>CQ INTL LOGISTICS HUB</v>
          </cell>
        </row>
        <row r="163">
          <cell r="H163" t="str">
            <v>CHENGDU COMM INVST GROUP</v>
          </cell>
        </row>
        <row r="164">
          <cell r="H164" t="str">
            <v>GUOHUI INTERNATION BVI</v>
          </cell>
        </row>
        <row r="165">
          <cell r="H165" t="str">
            <v>CHINA RESOURCES LAND LTD</v>
          </cell>
        </row>
        <row r="166">
          <cell r="H166" t="str">
            <v>CHINA RESOURCES LAND LTD</v>
          </cell>
        </row>
        <row r="167">
          <cell r="H167" t="str">
            <v>CN OVERSEAS FIN KY VIII</v>
          </cell>
        </row>
        <row r="168">
          <cell r="H168" t="str">
            <v>CHINA OVERSEAS FIN KY VI</v>
          </cell>
        </row>
        <row r="169">
          <cell r="H169" t="str">
            <v>ELECT GLOBAL INV LTD</v>
          </cell>
        </row>
        <row r="170">
          <cell r="H170" t="str">
            <v>ELECT GLOBAL INV LTD</v>
          </cell>
        </row>
        <row r="171">
          <cell r="H171" t="str">
            <v>PANTHER VENTURES LTD</v>
          </cell>
        </row>
        <row r="172">
          <cell r="H172" t="str">
            <v>PHOENIX LEAD LTD</v>
          </cell>
        </row>
        <row r="173">
          <cell r="H173" t="str">
            <v>CHEUNG KONG INFRA FIN BV</v>
          </cell>
        </row>
        <row r="174">
          <cell r="H174" t="str">
            <v>CHEUNG KONG INFRA FIN BV</v>
          </cell>
        </row>
        <row r="175">
          <cell r="H175" t="str">
            <v>MICROSOFT CORP</v>
          </cell>
        </row>
        <row r="176">
          <cell r="H176" t="str">
            <v>MICROSOFT CORP</v>
          </cell>
        </row>
        <row r="177">
          <cell r="H177" t="str">
            <v>APPLE INC</v>
          </cell>
        </row>
        <row r="178">
          <cell r="H178" t="str">
            <v>APPLE INC</v>
          </cell>
        </row>
        <row r="179">
          <cell r="H179" t="str">
            <v>APPLE INC</v>
          </cell>
        </row>
        <row r="180">
          <cell r="H180" t="str">
            <v>APPLE INC</v>
          </cell>
        </row>
        <row r="181">
          <cell r="H181" t="str">
            <v>APPLE INC</v>
          </cell>
        </row>
        <row r="182">
          <cell r="H182" t="str">
            <v>AT&amp;T INC</v>
          </cell>
        </row>
        <row r="183">
          <cell r="H183" t="str">
            <v>AT&amp;T INC</v>
          </cell>
        </row>
        <row r="184">
          <cell r="H184" t="str">
            <v>AT&amp;T INC</v>
          </cell>
        </row>
        <row r="185">
          <cell r="H185" t="str">
            <v>AT&amp;T INC</v>
          </cell>
        </row>
        <row r="186">
          <cell r="H186" t="str">
            <v>AMAZON.COM INC</v>
          </cell>
        </row>
        <row r="187">
          <cell r="H187" t="str">
            <v>AMAZON.COM INC</v>
          </cell>
        </row>
        <row r="188">
          <cell r="H188" t="str">
            <v>ALPHABET INC</v>
          </cell>
        </row>
        <row r="189">
          <cell r="H189" t="str">
            <v>ALPHABET INC</v>
          </cell>
        </row>
        <row r="190">
          <cell r="H190" t="str">
            <v>META PLATFORMS INC</v>
          </cell>
        </row>
        <row r="191">
          <cell r="H191" t="str">
            <v>ORACLE CORP</v>
          </cell>
        </row>
        <row r="192">
          <cell r="H192" t="str">
            <v>INTEL CORP</v>
          </cell>
        </row>
        <row r="193">
          <cell r="H193" t="str">
            <v>INTEL CORP</v>
          </cell>
        </row>
        <row r="194">
          <cell r="H194" t="str">
            <v>INTEL CORP</v>
          </cell>
        </row>
        <row r="195">
          <cell r="H195" t="str">
            <v>INTEL CORP</v>
          </cell>
        </row>
        <row r="196">
          <cell r="H196" t="str">
            <v>NVIDIA CORP</v>
          </cell>
        </row>
        <row r="197">
          <cell r="H197" t="str">
            <v>ADVANCED MICRO DEVICES</v>
          </cell>
        </row>
        <row r="198">
          <cell r="H198" t="str">
            <v>MICRON TECHNOLOGY INC</v>
          </cell>
        </row>
        <row r="199">
          <cell r="H199" t="str">
            <v>DELL INT LLC / EMC CORP</v>
          </cell>
        </row>
        <row r="200">
          <cell r="H200" t="str">
            <v>HP INC</v>
          </cell>
        </row>
        <row r="201">
          <cell r="H201" t="str">
            <v>NETFLIX INC</v>
          </cell>
        </row>
        <row r="202">
          <cell r="H202" t="str">
            <v>BERKSHIRE HATHAWAY FIN</v>
          </cell>
        </row>
        <row r="203">
          <cell r="H203" t="str">
            <v>BOEING CO</v>
          </cell>
        </row>
        <row r="204">
          <cell r="H204" t="str">
            <v>AMGEN INC</v>
          </cell>
        </row>
        <row r="205">
          <cell r="H205" t="str">
            <v>NASDAQ INC</v>
          </cell>
        </row>
        <row r="206">
          <cell r="H206" t="str">
            <v>ELECTRICITE DE FRANCE SA</v>
          </cell>
        </row>
        <row r="207">
          <cell r="H207" t="str">
            <v>TOYOTA MOTOR CORP</v>
          </cell>
        </row>
        <row r="208">
          <cell r="H208" t="str">
            <v>MERCEDES-BENZ FIN NA</v>
          </cell>
        </row>
        <row r="209">
          <cell r="H209" t="str">
            <v>HYUNDAI MOTOR MANU INDO</v>
          </cell>
        </row>
        <row r="210">
          <cell r="H210" t="str">
            <v>EMIRATES NBD BANK PJSC</v>
          </cell>
        </row>
        <row r="211">
          <cell r="H211" t="str">
            <v>DBS GROUP HOLDINGS LTD</v>
          </cell>
        </row>
        <row r="212">
          <cell r="H212" t="str">
            <v>WESTPAC BANKING CORP NZ</v>
          </cell>
        </row>
        <row r="213">
          <cell r="H213" t="str">
            <v>AUST &amp; NZ BANKING GRP/UK</v>
          </cell>
        </row>
        <row r="214">
          <cell r="H214" t="str">
            <v>HSBC HOLDINGS PLC</v>
          </cell>
        </row>
        <row r="215">
          <cell r="H215" t="str">
            <v>HSBC HOLDINGS PLC</v>
          </cell>
        </row>
        <row r="216">
          <cell r="H216" t="str">
            <v>HSBC HOLDINGS PLC</v>
          </cell>
        </row>
        <row r="217">
          <cell r="H217" t="str">
            <v>HSBC HOLDINGS PLC</v>
          </cell>
        </row>
        <row r="218">
          <cell r="H218" t="str">
            <v>HSBC HOLDINGS PLC</v>
          </cell>
        </row>
        <row r="219">
          <cell r="H219" t="str">
            <v>HSBC HOLDINGS PLC</v>
          </cell>
        </row>
        <row r="220">
          <cell r="H220" t="str">
            <v>HSBC HOLDINGS PLC</v>
          </cell>
        </row>
        <row r="221">
          <cell r="H221" t="str">
            <v>HSBC HOLDINGS PLC</v>
          </cell>
        </row>
        <row r="222">
          <cell r="H222" t="str">
            <v>CREDIT AGRICOLE SA</v>
          </cell>
        </row>
        <row r="223">
          <cell r="H223" t="str">
            <v>NORDEA BANK ABP</v>
          </cell>
        </row>
        <row r="224">
          <cell r="H224" t="str">
            <v>NORDEA BANK ABP</v>
          </cell>
        </row>
        <row r="225">
          <cell r="H225" t="str">
            <v>GENERAL ELECTRIC CO</v>
          </cell>
        </row>
        <row r="226">
          <cell r="H226" t="str">
            <v>LIBERTY MUTUAL INSURANCE</v>
          </cell>
        </row>
        <row r="227">
          <cell r="H227" t="str">
            <v>CHINA GOVT INTL BOND</v>
          </cell>
        </row>
        <row r="228">
          <cell r="H228" t="str">
            <v>CHINA GOVT INTL BOND</v>
          </cell>
        </row>
        <row r="229">
          <cell r="H229" t="str">
            <v>CHINA GOVT INTL BOND</v>
          </cell>
        </row>
        <row r="230">
          <cell r="H230" t="str">
            <v>CHINA GOVT INTL BOND</v>
          </cell>
        </row>
        <row r="231">
          <cell r="H231" t="str">
            <v>CHINA GOVT INTL BOND</v>
          </cell>
        </row>
        <row r="232">
          <cell r="H232" t="str">
            <v>CHINA GOVT INTL BOND</v>
          </cell>
        </row>
        <row r="233">
          <cell r="H233" t="str">
            <v>CHINA GOVT INTL BOND</v>
          </cell>
        </row>
        <row r="234">
          <cell r="H234" t="str">
            <v>CHINA GOVT INTL BOND</v>
          </cell>
        </row>
        <row r="235">
          <cell r="H235" t="str">
            <v>AVIC INTL FINANCE INVEST</v>
          </cell>
        </row>
        <row r="236">
          <cell r="H236" t="str">
            <v>AVIC INTL FINANCE INVEST</v>
          </cell>
        </row>
        <row r="237">
          <cell r="H237" t="str">
            <v>BLUE BRIGHT LTD</v>
          </cell>
        </row>
        <row r="238">
          <cell r="H238" t="str">
            <v>HYD INTERNATIONAL HLD</v>
          </cell>
        </row>
        <row r="239">
          <cell r="H239" t="str">
            <v>CGNPC INTERNATIONAL LTD</v>
          </cell>
        </row>
        <row r="240">
          <cell r="H240" t="str">
            <v>CHN CLEAN ENERGY DEVELOP</v>
          </cell>
        </row>
        <row r="241">
          <cell r="H241" t="str">
            <v>CHALCO HK INVESTMENT</v>
          </cell>
        </row>
        <row r="242">
          <cell r="H242" t="str">
            <v>CHALCO HK INVESTMENT</v>
          </cell>
        </row>
        <row r="243">
          <cell r="H243" t="str">
            <v>CHINA LIFE INSU OVERS/HK</v>
          </cell>
        </row>
        <row r="244">
          <cell r="H244" t="str">
            <v>CHINA MERCHANTS FINANCE</v>
          </cell>
        </row>
        <row r="245">
          <cell r="H245" t="str">
            <v>CN OVERSEAS FIN KY VIII</v>
          </cell>
        </row>
        <row r="246">
          <cell r="H246" t="str">
            <v>CHINA OVERSEAS FIN KY V</v>
          </cell>
        </row>
        <row r="247">
          <cell r="H247" t="str">
            <v>CHINA OVERSEA FIN KY III</v>
          </cell>
        </row>
        <row r="248">
          <cell r="H248" t="str">
            <v>CH OVS GRAND OCE FINANCE</v>
          </cell>
        </row>
        <row r="249">
          <cell r="H249" t="str">
            <v>CHINA RAILWAY XUNJIE</v>
          </cell>
        </row>
        <row r="250">
          <cell r="H250" t="str">
            <v>CN HUANENG GP HK TREASUR</v>
          </cell>
        </row>
        <row r="251">
          <cell r="H251" t="str">
            <v>CN HUANENG GP HK TREASUR</v>
          </cell>
        </row>
        <row r="252">
          <cell r="H252" t="str">
            <v>SYNGENTA FINANCE NV</v>
          </cell>
        </row>
        <row r="253">
          <cell r="H253" t="str">
            <v>SYNGENTA FINANCE NV</v>
          </cell>
        </row>
        <row r="254">
          <cell r="H254" t="str">
            <v>SYNGENTA FINANCE NV</v>
          </cell>
        </row>
        <row r="255">
          <cell r="H255" t="str">
            <v>CSSC CAPITAL 2015 LTD</v>
          </cell>
        </row>
        <row r="256">
          <cell r="H256" t="str">
            <v>CSSC CAPITAL 2015 LTD</v>
          </cell>
        </row>
        <row r="257">
          <cell r="H257" t="str">
            <v>SEPCO VIRGIN LTD</v>
          </cell>
        </row>
        <row r="258">
          <cell r="H258" t="str">
            <v>DIANJIAN HAIYU LTD</v>
          </cell>
        </row>
        <row r="259">
          <cell r="H259" t="str">
            <v>FRANSHION BRILLIANT LTD</v>
          </cell>
        </row>
        <row r="260">
          <cell r="H260" t="str">
            <v>HALCYON AGRI CORP LTD</v>
          </cell>
        </row>
        <row r="261">
          <cell r="H261" t="str">
            <v>JIC ZHIXIN LTD</v>
          </cell>
        </row>
        <row r="262">
          <cell r="H262" t="str">
            <v>JIC ZHIXIN LTD</v>
          </cell>
        </row>
        <row r="263">
          <cell r="H263" t="str">
            <v>KING POWER CAPITAL LTD</v>
          </cell>
        </row>
        <row r="264">
          <cell r="H264" t="str">
            <v>KUNLUN ENERGY CO LTD</v>
          </cell>
        </row>
        <row r="265">
          <cell r="H265" t="str">
            <v>RONGSHI INTERNATIONAL FI</v>
          </cell>
        </row>
        <row r="266">
          <cell r="H266" t="str">
            <v>RONGSHI INTERNATIONAL FI</v>
          </cell>
        </row>
        <row r="267">
          <cell r="H267" t="str">
            <v>SINOCHEM OFFSHORE CAPITA</v>
          </cell>
        </row>
        <row r="268">
          <cell r="H268" t="str">
            <v>SINOCHEM OVERSEAS CAPITA</v>
          </cell>
        </row>
        <row r="269">
          <cell r="H269" t="str">
            <v>THREE GORGES FIN I KY</v>
          </cell>
        </row>
        <row r="270">
          <cell r="H270" t="str">
            <v>THREE GORGES FIN I KY</v>
          </cell>
        </row>
        <row r="271">
          <cell r="H271" t="str">
            <v>THREE GORGES FIN I KY</v>
          </cell>
        </row>
        <row r="272">
          <cell r="H272" t="str">
            <v>THREE GORGES FIN I KY</v>
          </cell>
        </row>
        <row r="273">
          <cell r="H273" t="str">
            <v>THREE GORGES FIN I KY</v>
          </cell>
        </row>
        <row r="274">
          <cell r="H274" t="str">
            <v>TCL TECHNOLOGY INVEST</v>
          </cell>
        </row>
        <row r="275">
          <cell r="H275" t="str">
            <v>BCEG HONGKONG CO LTD</v>
          </cell>
        </row>
        <row r="276">
          <cell r="H276" t="str">
            <v>BRIGHT GALAXY INTL LTD</v>
          </cell>
        </row>
        <row r="277">
          <cell r="H277" t="str">
            <v>CENTRAL INTL DVLPMNT BVI</v>
          </cell>
        </row>
        <row r="278">
          <cell r="H278" t="str">
            <v>CHENGDU COMM INVST GROUP</v>
          </cell>
        </row>
        <row r="279">
          <cell r="H279" t="str">
            <v>CHONGQING NANAN CON DEV</v>
          </cell>
        </row>
        <row r="280">
          <cell r="H280" t="str">
            <v>GZ MTR FIN BVI</v>
          </cell>
        </row>
        <row r="281">
          <cell r="H281" t="str">
            <v>GZ MTR FIN BVI</v>
          </cell>
        </row>
        <row r="282">
          <cell r="H282" t="str">
            <v>GUOHUI INTERNATION BVI</v>
          </cell>
        </row>
        <row r="283">
          <cell r="H283" t="str">
            <v>HENGJIAN INTL INVT LTD</v>
          </cell>
        </row>
        <row r="284">
          <cell r="H284" t="str">
            <v>HFI INTERNATIONAL HK</v>
          </cell>
        </row>
        <row r="285">
          <cell r="H285" t="str">
            <v>HUAFA 2019 I CO LTD</v>
          </cell>
        </row>
        <row r="286">
          <cell r="H286" t="str">
            <v>HUAFA 2021 I CO LTD</v>
          </cell>
        </row>
        <row r="287">
          <cell r="H287" t="str">
            <v>SHANGHAI ELC GRP GLB INV</v>
          </cell>
        </row>
        <row r="288">
          <cell r="H288" t="str">
            <v>SHANGHAI PORT GRP DEV CO</v>
          </cell>
        </row>
        <row r="289">
          <cell r="H289" t="str">
            <v>SHANGHAI PORT GROUP BV</v>
          </cell>
        </row>
        <row r="290">
          <cell r="H290" t="str">
            <v>SHANGHAI PORT GRP DEV CO</v>
          </cell>
        </row>
        <row r="291">
          <cell r="H291" t="str">
            <v>SHANGHAI PORT GROUP BV</v>
          </cell>
        </row>
        <row r="292">
          <cell r="H292" t="str">
            <v>SHAOXING CITY INV GRP</v>
          </cell>
        </row>
        <row r="293">
          <cell r="H293" t="str">
            <v>SHENZHEN EXPRESSWAY</v>
          </cell>
        </row>
        <row r="294">
          <cell r="H294" t="str">
            <v>TALENT YIELD INTNTNL</v>
          </cell>
        </row>
        <row r="295">
          <cell r="H295" t="str">
            <v>TALENT YIELD INTNTNL</v>
          </cell>
        </row>
        <row r="296">
          <cell r="H296" t="str">
            <v>WUHAN URBAN CONSTRUCTION</v>
          </cell>
        </row>
        <row r="297">
          <cell r="H297" t="str">
            <v>YAN GANG LTD</v>
          </cell>
        </row>
        <row r="298">
          <cell r="H298" t="str">
            <v>YIELDKING INVESTMENT LTD</v>
          </cell>
        </row>
        <row r="299">
          <cell r="H299" t="str">
            <v>INVENTIVE GLOBAL INV LTD</v>
          </cell>
        </row>
        <row r="300">
          <cell r="H300" t="str">
            <v>AVI FUNDING CO LTD</v>
          </cell>
        </row>
        <row r="301">
          <cell r="H301" t="str">
            <v>BK OF COMMUNICATIONS/HK</v>
          </cell>
        </row>
        <row r="302">
          <cell r="H302" t="str">
            <v>BK OF COMMUNICATIONS/HK</v>
          </cell>
        </row>
        <row r="303">
          <cell r="H303" t="str">
            <v>AMIPEACE LTD</v>
          </cell>
        </row>
        <row r="304">
          <cell r="H304" t="str">
            <v>BANK OF CHINA/HONG KONG</v>
          </cell>
        </row>
        <row r="305">
          <cell r="H305" t="str">
            <v>BANK OF CHINA/LUXEMBOURG</v>
          </cell>
        </row>
        <row r="306">
          <cell r="H306" t="str">
            <v>BANK OF CHINA/MACAU</v>
          </cell>
        </row>
        <row r="307">
          <cell r="H307" t="str">
            <v>BANK OF EAST ASIA LTD</v>
          </cell>
        </row>
        <row r="308">
          <cell r="H308" t="str">
            <v>BANK OF EAST ASIA LTD</v>
          </cell>
        </row>
        <row r="309">
          <cell r="H309" t="str">
            <v>CHINA CONSTRUCT BANK/HK</v>
          </cell>
        </row>
        <row r="310">
          <cell r="H310" t="str">
            <v>CHINA DEVELOPMENT BANK</v>
          </cell>
        </row>
        <row r="311">
          <cell r="H311" t="str">
            <v>CHINA DEVELOPMENT BANK</v>
          </cell>
        </row>
        <row r="312">
          <cell r="H312" t="str">
            <v>CHINA DEVELOPMENT BANK</v>
          </cell>
        </row>
        <row r="313">
          <cell r="H313" t="str">
            <v>CHINA DEVELOPMENT BANK</v>
          </cell>
        </row>
        <row r="314">
          <cell r="H314" t="str">
            <v>CHINA DEVELOPMENT BANK</v>
          </cell>
        </row>
        <row r="315">
          <cell r="H315" t="str">
            <v>CHINA MERCHANTS BANK/HK</v>
          </cell>
        </row>
        <row r="316">
          <cell r="H316" t="str">
            <v>EXPORT-IMPORT BANK CHINA</v>
          </cell>
        </row>
        <row r="317">
          <cell r="H317" t="str">
            <v>EXPORT-IMPORT BANK CHINA</v>
          </cell>
        </row>
        <row r="318">
          <cell r="H318" t="str">
            <v>EXPORT-IMPORT BANK CHINA</v>
          </cell>
        </row>
        <row r="319">
          <cell r="H319" t="str">
            <v>HORSE GALLOP FINANCE</v>
          </cell>
        </row>
        <row r="320">
          <cell r="H320" t="str">
            <v>IND &amp; COMM BK CHINA/HK</v>
          </cell>
        </row>
        <row r="321">
          <cell r="H321" t="str">
            <v>IND &amp; COMM BK CHINA/SG</v>
          </cell>
        </row>
        <row r="322">
          <cell r="H322" t="str">
            <v>SHANGHAI PUDONG DEV/HK</v>
          </cell>
        </row>
        <row r="323">
          <cell r="H323" t="str">
            <v>BANK OF CHINA</v>
          </cell>
        </row>
        <row r="324">
          <cell r="H324" t="str">
            <v>BANK OF EAST ASIA LTD</v>
          </cell>
        </row>
        <row r="325">
          <cell r="H325" t="str">
            <v>BANK OF EAST ASIA LTD</v>
          </cell>
        </row>
        <row r="326">
          <cell r="H326" t="str">
            <v>CHINA CONSTRUCTION BANK</v>
          </cell>
        </row>
        <row r="327">
          <cell r="H327" t="str">
            <v>IND &amp; COMM BK CHN MACAU</v>
          </cell>
        </row>
        <row r="328">
          <cell r="H328" t="str">
            <v>IND &amp; COMM BK OF CHINA</v>
          </cell>
        </row>
        <row r="329">
          <cell r="H329" t="str">
            <v>AIA GROUP LTD</v>
          </cell>
        </row>
        <row r="330">
          <cell r="H330" t="str">
            <v>AIA GROUP LTD</v>
          </cell>
        </row>
        <row r="331">
          <cell r="H331" t="str">
            <v>AIA GROUP LTD</v>
          </cell>
        </row>
        <row r="332">
          <cell r="H332" t="str">
            <v>AZURE NOVA INTERNATIONAL</v>
          </cell>
        </row>
        <row r="333">
          <cell r="H333" t="str">
            <v>AZURE ORBIT IV INTL FIN</v>
          </cell>
        </row>
        <row r="334">
          <cell r="H334" t="str">
            <v>BOC AVIATION LTD</v>
          </cell>
        </row>
        <row r="335">
          <cell r="H335" t="str">
            <v>BOC AVIATION LTD</v>
          </cell>
        </row>
        <row r="336">
          <cell r="H336" t="str">
            <v>BOC AVIATION LTD</v>
          </cell>
        </row>
        <row r="337">
          <cell r="H337" t="str">
            <v>BOC AVIATION LTD</v>
          </cell>
        </row>
        <row r="338">
          <cell r="H338" t="str">
            <v>BOC AVIATION LTD</v>
          </cell>
        </row>
        <row r="339">
          <cell r="H339" t="str">
            <v>BOCOM LEASING MGMT</v>
          </cell>
        </row>
        <row r="340">
          <cell r="H340" t="str">
            <v>CCBL CAYMAN 1 CORP</v>
          </cell>
        </row>
        <row r="341">
          <cell r="H341" t="str">
            <v>CITIC SECURITIES FIN MTN</v>
          </cell>
        </row>
        <row r="342">
          <cell r="H342" t="str">
            <v>CMB INTERNATIONAL LEASIN</v>
          </cell>
        </row>
        <row r="343">
          <cell r="H343" t="str">
            <v>CMB INTERNATIONAL LEASIN</v>
          </cell>
        </row>
        <row r="344">
          <cell r="H344" t="str">
            <v>CSCIF ASIA LTD</v>
          </cell>
        </row>
        <row r="345">
          <cell r="H345" t="str">
            <v>FWD GROUP HOLDINGS LTD</v>
          </cell>
        </row>
        <row r="346">
          <cell r="H346" t="str">
            <v>GUOREN P&amp;C INSURANCE</v>
          </cell>
        </row>
        <row r="347">
          <cell r="H347" t="str">
            <v>GUOTAI JUNAN INTL HLDGS</v>
          </cell>
        </row>
        <row r="348">
          <cell r="H348" t="str">
            <v>GUOTAI JUNAN HOLDINGS</v>
          </cell>
        </row>
        <row r="349">
          <cell r="H349" t="str">
            <v>ICBCIL FINANCE CO LTD</v>
          </cell>
        </row>
        <row r="350">
          <cell r="H350" t="str">
            <v>ICBCIL FINANCE CO LTD</v>
          </cell>
        </row>
        <row r="351">
          <cell r="H351" t="str">
            <v>PEAK RE BVI HOLDING LTD</v>
          </cell>
        </row>
        <row r="352">
          <cell r="H352" t="str">
            <v>VIGOROUS CHAMP INTL LTD</v>
          </cell>
        </row>
        <row r="353">
          <cell r="H353" t="str">
            <v>VIGOROUS CHAMP INTL LTD</v>
          </cell>
        </row>
        <row r="354">
          <cell r="H354" t="str">
            <v>VIGOROUS CHAMP INTL LTD</v>
          </cell>
        </row>
        <row r="355">
          <cell r="H355" t="str">
            <v>SHENWAN HNGYUAN INTL FIN</v>
          </cell>
        </row>
        <row r="356">
          <cell r="H356" t="str">
            <v>SUNSHINE LIFE INSURANCE</v>
          </cell>
        </row>
        <row r="357">
          <cell r="H357" t="str">
            <v>CHARMING LIGHT INVST LTD</v>
          </cell>
        </row>
        <row r="358">
          <cell r="H358" t="str">
            <v>JOY TRSR ASSETS HLD</v>
          </cell>
        </row>
        <row r="359">
          <cell r="H359" t="str">
            <v>CHARMING LIGHT INVST LTD</v>
          </cell>
        </row>
        <row r="360">
          <cell r="H360" t="str">
            <v>JOY TRSR ASSETS HLD</v>
          </cell>
        </row>
        <row r="361">
          <cell r="H361" t="str">
            <v>JOY TRSR ASSETS HLD</v>
          </cell>
        </row>
        <row r="362">
          <cell r="H362" t="str">
            <v>CHINA CINDA FINANCE 2017</v>
          </cell>
        </row>
        <row r="363">
          <cell r="H363" t="str">
            <v>CHINA CINDA 2020 I MNGMN</v>
          </cell>
        </row>
        <row r="364">
          <cell r="H364" t="str">
            <v>CHINA CINDA FINANCE 2015</v>
          </cell>
        </row>
        <row r="365">
          <cell r="H365" t="str">
            <v>CHINA CINDA 2020 I MNGMN</v>
          </cell>
        </row>
        <row r="366">
          <cell r="H366" t="str">
            <v>CHINA CINDA FINANCE 2017</v>
          </cell>
        </row>
        <row r="367">
          <cell r="H367" t="str">
            <v>CHINA CINDA 2020 I MNGMN</v>
          </cell>
        </row>
        <row r="368">
          <cell r="H368" t="str">
            <v>CHINA CINDA FINANCE 2017</v>
          </cell>
        </row>
        <row r="369">
          <cell r="H369" t="str">
            <v>CHINA CINDA FINANCE 2017</v>
          </cell>
        </row>
        <row r="370">
          <cell r="H370" t="str">
            <v>CHINA CINDA 2020 I MNGMN</v>
          </cell>
        </row>
        <row r="371">
          <cell r="H371" t="str">
            <v>CHINA CINDA FINANCE 2017</v>
          </cell>
        </row>
        <row r="372">
          <cell r="H372" t="str">
            <v>CHINA GREAT WALL INTL IV</v>
          </cell>
        </row>
        <row r="373">
          <cell r="H373" t="str">
            <v>CHINA GREAT WALL INTL IV</v>
          </cell>
        </row>
        <row r="374">
          <cell r="H374" t="str">
            <v>CHINA GRT WALL INTL III</v>
          </cell>
        </row>
        <row r="375">
          <cell r="H375" t="str">
            <v>GREAT WALL INTL V</v>
          </cell>
        </row>
        <row r="376">
          <cell r="H376" t="str">
            <v>HUARONG FINANCE II</v>
          </cell>
        </row>
        <row r="377">
          <cell r="H377" t="str">
            <v>HUARONG FINANCE II</v>
          </cell>
        </row>
        <row r="378">
          <cell r="H378" t="str">
            <v>CASTLE PEAK PWR FIN CO</v>
          </cell>
        </row>
        <row r="379">
          <cell r="H379" t="str">
            <v>CASTLE PEAK PWR FIN CO</v>
          </cell>
        </row>
        <row r="380">
          <cell r="H380" t="str">
            <v>CLP POWER HK FINANCING</v>
          </cell>
        </row>
        <row r="381">
          <cell r="H381" t="str">
            <v>CLP POWER HK FINANCING</v>
          </cell>
        </row>
        <row r="382">
          <cell r="H382" t="str">
            <v>CLP POWER HK FINANCING</v>
          </cell>
        </row>
        <row r="383">
          <cell r="H383" t="str">
            <v>CLP POWER HK FINANCING</v>
          </cell>
        </row>
        <row r="384">
          <cell r="H384" t="str">
            <v>GOODMAN HK FINANCE</v>
          </cell>
        </row>
        <row r="385">
          <cell r="H385" t="str">
            <v>HKT CAPITAL NO 2 LTD</v>
          </cell>
        </row>
        <row r="386">
          <cell r="H386" t="str">
            <v>HKT CAPITAL NO 4 LTD</v>
          </cell>
        </row>
        <row r="387">
          <cell r="H387" t="str">
            <v>HKT CAPITAL NO 6 LTD</v>
          </cell>
        </row>
        <row r="388">
          <cell r="H388" t="str">
            <v>HONGKONG ELECTRIC FIN</v>
          </cell>
        </row>
        <row r="389">
          <cell r="H389" t="str">
            <v>HONGKONG ELECTRIC FIN</v>
          </cell>
        </row>
        <row r="390">
          <cell r="H390" t="str">
            <v>HONGKONG ELECTRIC FIN</v>
          </cell>
        </row>
        <row r="391">
          <cell r="H391" t="str">
            <v>JMH CO LTD</v>
          </cell>
        </row>
        <row r="392">
          <cell r="H392" t="str">
            <v>JMH CO LTD</v>
          </cell>
        </row>
        <row r="393">
          <cell r="H393" t="str">
            <v>JOHNSON ELECTRIC HOLDING</v>
          </cell>
        </row>
        <row r="394">
          <cell r="H394" t="str">
            <v>MTR CORP CI LTD</v>
          </cell>
        </row>
        <row r="395">
          <cell r="H395" t="str">
            <v>MTR CORP LTD</v>
          </cell>
        </row>
        <row r="396">
          <cell r="H396" t="str">
            <v>TCCL FINANCE LTD</v>
          </cell>
        </row>
        <row r="397">
          <cell r="H397" t="str">
            <v>CHINA MENGNIU DAIRY</v>
          </cell>
        </row>
        <row r="398">
          <cell r="H398" t="str">
            <v>CHINA MENGNIU DAIRY</v>
          </cell>
        </row>
        <row r="399">
          <cell r="H399" t="str">
            <v>CHINA MENGNIU DAIRY</v>
          </cell>
        </row>
        <row r="400">
          <cell r="H400" t="str">
            <v>CONTEMPRY RUIDNG DEVELOP</v>
          </cell>
        </row>
        <row r="401">
          <cell r="H401" t="str">
            <v>ENN ENERGY HOLDINGS LTD</v>
          </cell>
        </row>
        <row r="402">
          <cell r="H402" t="str">
            <v>FAR EAST HORIZON LTD</v>
          </cell>
        </row>
        <row r="403">
          <cell r="H403" t="str">
            <v>GEELY FINANCE HK LTD</v>
          </cell>
        </row>
        <row r="404">
          <cell r="H404" t="str">
            <v>JD.COM INC</v>
          </cell>
        </row>
        <row r="405">
          <cell r="H405" t="str">
            <v>SF HOLDING INVESTMENT</v>
          </cell>
        </row>
        <row r="406">
          <cell r="H406" t="str">
            <v>TINGYI (C.I.) HLDG CORP</v>
          </cell>
        </row>
        <row r="407">
          <cell r="H407" t="str">
            <v>YILI HOLDING INVESTMENT</v>
          </cell>
        </row>
        <row r="408">
          <cell r="H408" t="str">
            <v>YUNDA HOLDING INV</v>
          </cell>
        </row>
        <row r="409">
          <cell r="H409" t="str">
            <v>YANCOAL INTL RES DEV</v>
          </cell>
        </row>
        <row r="410">
          <cell r="H410" t="str">
            <v>CHINA OIL &amp;  GAS GROUP</v>
          </cell>
        </row>
        <row r="411">
          <cell r="H411" t="str">
            <v>WEST CHINA CEMENT LTD</v>
          </cell>
        </row>
        <row r="412">
          <cell r="H412" t="str">
            <v>HEALTH AND HAPPINESS H&amp;H</v>
          </cell>
        </row>
        <row r="413">
          <cell r="H413" t="str">
            <v>FORTUNE STAR BVI LTD</v>
          </cell>
        </row>
        <row r="414">
          <cell r="H414" t="str">
            <v>FORTUNE STAR BVI LTD</v>
          </cell>
        </row>
        <row r="415">
          <cell r="H415" t="str">
            <v>NEW ORIENTAL EDU &amp; TECH</v>
          </cell>
        </row>
        <row r="416">
          <cell r="H416" t="str">
            <v>CHINA WATER AFFAIRS GRP</v>
          </cell>
        </row>
        <row r="417">
          <cell r="H417" t="str">
            <v>EHI CAR SERVICES LTD</v>
          </cell>
        </row>
        <row r="418">
          <cell r="H418" t="str">
            <v>EHI CAR SERVICES LTD</v>
          </cell>
        </row>
        <row r="419">
          <cell r="H419" t="str">
            <v>STUDIO CITY FINANCE LTD</v>
          </cell>
        </row>
        <row r="420">
          <cell r="H420" t="str">
            <v>STUDIO CITY FINANCE LTD</v>
          </cell>
        </row>
        <row r="421">
          <cell r="H421" t="str">
            <v>MELCO RESORTS FINANCE</v>
          </cell>
        </row>
        <row r="422">
          <cell r="H422" t="str">
            <v>MELCO RESORTS FINANCE</v>
          </cell>
        </row>
        <row r="423">
          <cell r="H423" t="str">
            <v>MELCO RESORTS FINANCE</v>
          </cell>
        </row>
        <row r="424">
          <cell r="H424" t="str">
            <v>MELCO RESORTS FINANCE</v>
          </cell>
        </row>
        <row r="425">
          <cell r="H425" t="str">
            <v>MELCO RESORTS FINANCE</v>
          </cell>
        </row>
        <row r="426">
          <cell r="H426" t="str">
            <v>MELCO RESORTS FINANCE</v>
          </cell>
        </row>
        <row r="427">
          <cell r="H427" t="str">
            <v>WYNN MACAU LTD</v>
          </cell>
        </row>
        <row r="428">
          <cell r="H428" t="str">
            <v>WYNN MACAU LTD</v>
          </cell>
        </row>
        <row r="429">
          <cell r="H429" t="str">
            <v>WYNN MACAU LTD</v>
          </cell>
        </row>
        <row r="430">
          <cell r="H430" t="str">
            <v>MGM CHINA HOLDINGS LTD</v>
          </cell>
        </row>
        <row r="431">
          <cell r="H431" t="str">
            <v>MGM CHINA HOLDINGS LTD</v>
          </cell>
        </row>
        <row r="432">
          <cell r="H432" t="str">
            <v>CHAMPION PATH HOLDINGS</v>
          </cell>
        </row>
        <row r="433">
          <cell r="H433" t="str">
            <v>CHAMPION PATH HOLDINGS</v>
          </cell>
        </row>
        <row r="434">
          <cell r="H434" t="str">
            <v>SANDS CHINA LTD</v>
          </cell>
        </row>
        <row r="435">
          <cell r="H435" t="str">
            <v>SANDS CHINA LTD</v>
          </cell>
        </row>
        <row r="436">
          <cell r="H436" t="str">
            <v>CENTRAL PLAZA DEV LTD</v>
          </cell>
        </row>
        <row r="437">
          <cell r="H437" t="str">
            <v>CENTRAL PLAZA DEV LTD</v>
          </cell>
        </row>
        <row r="438">
          <cell r="H438" t="str">
            <v>GREENTOWN CHINA HLDGS</v>
          </cell>
        </row>
        <row r="439">
          <cell r="H439" t="str">
            <v>AGILE GROUP HOLDINGS LTD</v>
          </cell>
        </row>
        <row r="440">
          <cell r="H440" t="str">
            <v>AGILE GROUP HOLDINGS LTD</v>
          </cell>
        </row>
        <row r="441">
          <cell r="H441" t="str">
            <v>AGILE GROUP HOLDINGS LTD</v>
          </cell>
        </row>
        <row r="442">
          <cell r="H442" t="str">
            <v>AGILE GROUP HOLDINGS LTD</v>
          </cell>
        </row>
        <row r="443">
          <cell r="H443" t="str">
            <v>AGILE GROUP HOLDINGS LTD</v>
          </cell>
        </row>
        <row r="444">
          <cell r="H444" t="str">
            <v>AGILE GROUP HOLDINGS LTD</v>
          </cell>
        </row>
        <row r="445">
          <cell r="H445" t="str">
            <v>AGILE GROUP HOLDINGS LTD</v>
          </cell>
        </row>
        <row r="446">
          <cell r="H446" t="str">
            <v>AGILE GROUP HOLDINGS LTD</v>
          </cell>
        </row>
        <row r="447">
          <cell r="H447" t="str">
            <v>YANLORD LAND HK CO LTD</v>
          </cell>
        </row>
        <row r="448">
          <cell r="H448" t="str">
            <v>TIMES CHINA HLDG LTD</v>
          </cell>
        </row>
        <row r="449">
          <cell r="H449" t="str">
            <v>TIMES CHINA HLDG LTD</v>
          </cell>
        </row>
        <row r="450">
          <cell r="H450" t="str">
            <v>TIMES CHINA HLDG LTD</v>
          </cell>
        </row>
        <row r="451">
          <cell r="H451" t="str">
            <v>LOGAN GROUP CO LTD</v>
          </cell>
        </row>
        <row r="452">
          <cell r="H452" t="str">
            <v>LOGAN GROUP CO LTD</v>
          </cell>
        </row>
        <row r="453">
          <cell r="H453" t="str">
            <v>LOGAN GROUP CO LTD</v>
          </cell>
        </row>
        <row r="454">
          <cell r="H454" t="str">
            <v>LOGAN GROUP CO LTD</v>
          </cell>
        </row>
        <row r="455">
          <cell r="H455" t="str">
            <v>LOGAN GROUP CO LTD</v>
          </cell>
        </row>
        <row r="456">
          <cell r="H456" t="str">
            <v>LOGAN GROUP CO LTD</v>
          </cell>
        </row>
        <row r="457">
          <cell r="H457" t="str">
            <v>RKPF OVERSEAS 2019 A LTD</v>
          </cell>
        </row>
        <row r="458">
          <cell r="H458" t="str">
            <v>RKPF OVERSEAS 2019 E LTD</v>
          </cell>
        </row>
        <row r="459">
          <cell r="H459" t="str">
            <v>RKP OVERSEAS FI 2016 A</v>
          </cell>
        </row>
        <row r="460">
          <cell r="H460" t="str">
            <v>RKI OVERSEAS FIN 2017 A</v>
          </cell>
        </row>
        <row r="461">
          <cell r="H461" t="str">
            <v>RKPF OVERSEAS 2019 A LTD</v>
          </cell>
        </row>
        <row r="462">
          <cell r="H462" t="str">
            <v>RKPF OVERSEAS 2019 A LTD</v>
          </cell>
        </row>
        <row r="463">
          <cell r="H463" t="str">
            <v>RKPF OVERSEAS 2020 A LTD</v>
          </cell>
        </row>
        <row r="464">
          <cell r="H464" t="str">
            <v>RKPF OVERSEAS 2020 A LTD</v>
          </cell>
        </row>
        <row r="465">
          <cell r="H465" t="str">
            <v>WANDA PROPERTIES INTL</v>
          </cell>
        </row>
        <row r="466">
          <cell r="H466" t="str">
            <v>WANDA PROPERTIES GLOBA</v>
          </cell>
        </row>
        <row r="467">
          <cell r="H467" t="str">
            <v>WANDA PROPERTIES GLOBA</v>
          </cell>
        </row>
        <row r="468">
          <cell r="H468" t="str">
            <v>SEAZEN GROUP LTD</v>
          </cell>
        </row>
        <row r="469">
          <cell r="H469" t="str">
            <v>SEAZEN GROUP LTD</v>
          </cell>
        </row>
        <row r="470">
          <cell r="H470" t="str">
            <v>NWD FINANCE (BVI) LTD</v>
          </cell>
        </row>
        <row r="471">
          <cell r="H471" t="str">
            <v>NWD FINANCE (BVI) LTD</v>
          </cell>
        </row>
        <row r="472">
          <cell r="H472" t="str">
            <v>NWD FINANCE (BVI) LTD</v>
          </cell>
        </row>
        <row r="473">
          <cell r="H473" t="str">
            <v>NWD FINANCE (BVI) LTD</v>
          </cell>
        </row>
        <row r="474">
          <cell r="H474" t="str">
            <v>NWD FINANCE (BVI) LTD</v>
          </cell>
        </row>
        <row r="475">
          <cell r="H475" t="str">
            <v>FEC FINANCE LTD</v>
          </cell>
        </row>
        <row r="476">
          <cell r="H476" t="str">
            <v>SOFTBANK GROUP CORP</v>
          </cell>
        </row>
        <row r="477">
          <cell r="H477" t="str">
            <v>SOFTBANK GROUP CORP</v>
          </cell>
        </row>
        <row r="478">
          <cell r="H478" t="str">
            <v>SOFTBANK GROUP CORP</v>
          </cell>
        </row>
        <row r="479">
          <cell r="H479" t="str">
            <v>SOFTBANK GROUP CORP</v>
          </cell>
        </row>
        <row r="480">
          <cell r="H480" t="str">
            <v>VODAFONE GROUP PLC</v>
          </cell>
        </row>
        <row r="481">
          <cell r="H481" t="str">
            <v>VODAFONE GROUP PLC</v>
          </cell>
        </row>
        <row r="482">
          <cell r="H482" t="str">
            <v>CENTRAL CHN REAL ESTATE</v>
          </cell>
        </row>
        <row r="483">
          <cell r="H483" t="str">
            <v>CENTRAL CHN REAL ESTATE</v>
          </cell>
        </row>
        <row r="484">
          <cell r="H484" t="str">
            <v>CENTRAL CHN REAL ESTATE</v>
          </cell>
        </row>
        <row r="485">
          <cell r="H485" t="str">
            <v>CENTRAL PLAZA DEV LTD</v>
          </cell>
        </row>
        <row r="486">
          <cell r="H486" t="str">
            <v>CHINA EVERGRANDE GROUP</v>
          </cell>
        </row>
        <row r="487">
          <cell r="H487" t="str">
            <v>CHINA SCE GRP HLDGS LTD</v>
          </cell>
        </row>
        <row r="488">
          <cell r="H488" t="str">
            <v>CHINA SCE GRP HLDGS LTD</v>
          </cell>
        </row>
        <row r="489">
          <cell r="H489" t="str">
            <v>CHINA SCE GRP HLDGS LTD</v>
          </cell>
        </row>
        <row r="490">
          <cell r="H490" t="str">
            <v>CHINA SOUTH CITY HOLDING</v>
          </cell>
        </row>
        <row r="491">
          <cell r="H491" t="str">
            <v>CHINA SOUTH CITY HOLDING</v>
          </cell>
        </row>
        <row r="492">
          <cell r="H492" t="str">
            <v>CHINA SOUTH CITY HOLDING</v>
          </cell>
        </row>
        <row r="493">
          <cell r="H493" t="str">
            <v>CIFI HOLDINGS GROUP</v>
          </cell>
        </row>
        <row r="494">
          <cell r="H494" t="str">
            <v>CIFI HOLDINGS GROUP</v>
          </cell>
        </row>
        <row r="495">
          <cell r="H495" t="str">
            <v>CIFI HOLDINGS GROUP</v>
          </cell>
        </row>
        <row r="496">
          <cell r="H496" t="str">
            <v>CIFI HOLDINGS GROUP</v>
          </cell>
        </row>
        <row r="497">
          <cell r="H497" t="str">
            <v>CIFI HOLDINGS GROUP</v>
          </cell>
        </row>
        <row r="498">
          <cell r="H498" t="str">
            <v>CIFI HOLDINGS GROUP</v>
          </cell>
        </row>
        <row r="499">
          <cell r="H499" t="str">
            <v>CIFI HOLDINGS GROUP</v>
          </cell>
        </row>
        <row r="500">
          <cell r="H500" t="str">
            <v>CIFI HOLDINGS GROUP</v>
          </cell>
        </row>
        <row r="501">
          <cell r="H501" t="str">
            <v>COUNTRY GARDEN HLDGS</v>
          </cell>
        </row>
        <row r="502">
          <cell r="H502" t="str">
            <v>COUNTRY GARDEN HLDGS</v>
          </cell>
        </row>
        <row r="503">
          <cell r="H503" t="str">
            <v>COUNTRY GARDEN HLDGS</v>
          </cell>
        </row>
        <row r="504">
          <cell r="H504" t="str">
            <v>COUNTRY GARDEN HLDGS</v>
          </cell>
        </row>
        <row r="505">
          <cell r="H505" t="str">
            <v>COUNTRY GARDEN HLDGS</v>
          </cell>
        </row>
        <row r="506">
          <cell r="H506" t="str">
            <v>COUNTRY GARDEN HLDGS</v>
          </cell>
        </row>
        <row r="507">
          <cell r="H507" t="str">
            <v>COUNTRY GARDEN HLDGS</v>
          </cell>
        </row>
        <row r="508">
          <cell r="H508" t="str">
            <v>COUNTRY GARDEN HLDGS</v>
          </cell>
        </row>
        <row r="509">
          <cell r="H509" t="str">
            <v>COUNTRY GARDEN HLDGS</v>
          </cell>
        </row>
        <row r="510">
          <cell r="H510" t="str">
            <v>COUNTRY GARDEN HLDGS</v>
          </cell>
        </row>
        <row r="511">
          <cell r="H511" t="str">
            <v>COUNTRY GARDEN HLDGS</v>
          </cell>
        </row>
        <row r="512">
          <cell r="H512" t="str">
            <v>COUNTRY GARDEN HLDGS</v>
          </cell>
        </row>
        <row r="513">
          <cell r="H513" t="str">
            <v>COUNTRY GARDEN HLDGS</v>
          </cell>
        </row>
        <row r="514">
          <cell r="H514" t="str">
            <v>EASY TACTIC LTD</v>
          </cell>
        </row>
        <row r="515">
          <cell r="H515" t="str">
            <v>EASY TACTIC LTD</v>
          </cell>
        </row>
        <row r="516">
          <cell r="H516" t="str">
            <v>EASY TACTIC LTD</v>
          </cell>
        </row>
        <row r="517">
          <cell r="H517" t="str">
            <v>PINGAN REAL ESTATE CAP</v>
          </cell>
        </row>
        <row r="518">
          <cell r="H518" t="str">
            <v>FUQING INVESTMENT MGMT</v>
          </cell>
        </row>
        <row r="519">
          <cell r="H519" t="str">
            <v>PINGAN REAL ESTATE CAP</v>
          </cell>
        </row>
        <row r="520">
          <cell r="H520" t="str">
            <v>GEMDALE EVER PROSPERITY</v>
          </cell>
        </row>
        <row r="521">
          <cell r="H521" t="str">
            <v>GOLDEN WHEEL TIANDI</v>
          </cell>
        </row>
        <row r="522">
          <cell r="H522" t="str">
            <v>GREENLAND GLB INVST</v>
          </cell>
        </row>
        <row r="523">
          <cell r="H523" t="str">
            <v>GREENLAND GLB INVST</v>
          </cell>
        </row>
        <row r="524">
          <cell r="H524" t="str">
            <v>GREENLAND GLB INVST</v>
          </cell>
        </row>
        <row r="525">
          <cell r="H525" t="str">
            <v>GREENLAND GLB INVST</v>
          </cell>
        </row>
        <row r="526">
          <cell r="H526" t="str">
            <v>GREENLAND GLB INVST</v>
          </cell>
        </row>
        <row r="527">
          <cell r="H527" t="str">
            <v>GREENLAND GLB INVST</v>
          </cell>
        </row>
        <row r="528">
          <cell r="H528" t="str">
            <v>GREENLAND GLB INVST</v>
          </cell>
        </row>
        <row r="529">
          <cell r="H529" t="str">
            <v>GREENLAND GLB INVST</v>
          </cell>
        </row>
        <row r="530">
          <cell r="H530" t="str">
            <v>GREENLAND GLB INVST</v>
          </cell>
        </row>
        <row r="531">
          <cell r="H531" t="str">
            <v>GREENLAND HONG KONG HLDG</v>
          </cell>
        </row>
        <row r="532">
          <cell r="H532" t="str">
            <v>GREENTOWN CHINA HLDGS</v>
          </cell>
        </row>
        <row r="533">
          <cell r="H533" t="str">
            <v>KAISA GROUP HOLDINGS LTD</v>
          </cell>
        </row>
        <row r="534">
          <cell r="H534" t="str">
            <v>KAISA GROUP HOLDINGS LTD</v>
          </cell>
        </row>
        <row r="535">
          <cell r="H535" t="str">
            <v>KAISA GROUP HOLDINGS LTD</v>
          </cell>
        </row>
        <row r="536">
          <cell r="H536" t="str">
            <v>KAISA GROUP HOLDINGS LTD</v>
          </cell>
        </row>
        <row r="537">
          <cell r="H537" t="str">
            <v>KAISA GROUP HOLDINGS LTD</v>
          </cell>
        </row>
        <row r="538">
          <cell r="H538" t="str">
            <v>KWG GROUP HOLDINGS</v>
          </cell>
        </row>
        <row r="539">
          <cell r="H539" t="str">
            <v>KWG GROUP HOLDINGS</v>
          </cell>
        </row>
        <row r="540">
          <cell r="H540" t="str">
            <v>KWG GROUP HOLDINGS</v>
          </cell>
        </row>
        <row r="541">
          <cell r="H541" t="str">
            <v>KWG GROUP HOLDINGS</v>
          </cell>
        </row>
        <row r="542">
          <cell r="H542" t="str">
            <v>KWG GROUP HOLDINGS</v>
          </cell>
        </row>
        <row r="543">
          <cell r="H543" t="str">
            <v>KWG GROUP HOLDINGS</v>
          </cell>
        </row>
        <row r="544">
          <cell r="H544" t="str">
            <v>LONGFOR HOLDINGS LTD</v>
          </cell>
        </row>
        <row r="545">
          <cell r="H545" t="str">
            <v>LONGFOR HOLDINGS LTD</v>
          </cell>
        </row>
        <row r="546">
          <cell r="H546" t="str">
            <v>LONGFOR HOLDINGS LTD</v>
          </cell>
        </row>
        <row r="547">
          <cell r="H547" t="str">
            <v>LONGFOR HOLDINGS LTD</v>
          </cell>
        </row>
        <row r="548">
          <cell r="H548" t="str">
            <v>MODERN LAND CHINA CO LTD</v>
          </cell>
        </row>
        <row r="549">
          <cell r="H549" t="str">
            <v>MODERN LAND CHINA CO LTD</v>
          </cell>
        </row>
        <row r="550">
          <cell r="H550" t="str">
            <v>MODERN LAND CHINA CO LTD</v>
          </cell>
        </row>
        <row r="551">
          <cell r="H551" t="str">
            <v>MODERN LAND CHINA CO LTD</v>
          </cell>
        </row>
        <row r="552">
          <cell r="H552" t="str">
            <v>POWERLONG REAL ESTATE</v>
          </cell>
        </row>
        <row r="553">
          <cell r="H553" t="str">
            <v>POWERLONG REAL ESTATE</v>
          </cell>
        </row>
        <row r="554">
          <cell r="H554" t="str">
            <v>POWERLONG REAL ESTATE</v>
          </cell>
        </row>
        <row r="555">
          <cell r="H555" t="str">
            <v>POWERLONG REAL ESTATE</v>
          </cell>
        </row>
        <row r="556">
          <cell r="H556" t="str">
            <v>POWERLONG REAL ESTATE</v>
          </cell>
        </row>
        <row r="557">
          <cell r="H557" t="str">
            <v>RED SUN PROPERTIES GRP</v>
          </cell>
        </row>
        <row r="558">
          <cell r="H558" t="str">
            <v>RONSHINE CHINA</v>
          </cell>
        </row>
        <row r="559">
          <cell r="H559" t="str">
            <v>RONSHINE CHINA</v>
          </cell>
        </row>
        <row r="560">
          <cell r="H560" t="str">
            <v>NEW METRO GLOBAL LTD</v>
          </cell>
        </row>
        <row r="561">
          <cell r="H561" t="str">
            <v>NEW METRO GLOBAL LTD</v>
          </cell>
        </row>
        <row r="562">
          <cell r="H562" t="str">
            <v>NEW METRO GLOBAL LTD</v>
          </cell>
        </row>
        <row r="563">
          <cell r="H563" t="str">
            <v>SHIMAO GROUP HLDGS LTD</v>
          </cell>
        </row>
        <row r="564">
          <cell r="H564" t="str">
            <v>SINO OCEAN LD TRS III</v>
          </cell>
        </row>
        <row r="565">
          <cell r="H565" t="str">
            <v>SINO OCEAN LND TRS FIN I</v>
          </cell>
        </row>
        <row r="566">
          <cell r="H566" t="str">
            <v>SINO OCEAN LAND IV</v>
          </cell>
        </row>
        <row r="567">
          <cell r="H567" t="str">
            <v>SINO OCEAN LAND IV</v>
          </cell>
        </row>
        <row r="568">
          <cell r="H568" t="str">
            <v>SINO OCEAN LD TRS FIN II</v>
          </cell>
        </row>
        <row r="569">
          <cell r="H569" t="str">
            <v>SINO OCEAN LAND IV</v>
          </cell>
        </row>
        <row r="570">
          <cell r="H570" t="str">
            <v>SINO OCEAN LAND IV</v>
          </cell>
        </row>
        <row r="571">
          <cell r="H571" t="str">
            <v>SUNAC CHINA HOLDINGS LTD</v>
          </cell>
        </row>
        <row r="572">
          <cell r="H572" t="str">
            <v>SUNAC CHINA HOLDINGS LTD</v>
          </cell>
        </row>
        <row r="573">
          <cell r="H573" t="str">
            <v>SUNAC CHINA HOLDINGS LTD</v>
          </cell>
        </row>
        <row r="574">
          <cell r="H574" t="str">
            <v>SUNAC CHINA HOLDINGS LTD</v>
          </cell>
        </row>
        <row r="575">
          <cell r="H575" t="str">
            <v>SUNAC CHINA HOLDINGS LTD</v>
          </cell>
        </row>
        <row r="576">
          <cell r="H576" t="str">
            <v>SUNAC CHINA HOLDINGS LTD</v>
          </cell>
        </row>
        <row r="577">
          <cell r="H577" t="str">
            <v>VANKE REAL ESTATE HK</v>
          </cell>
        </row>
        <row r="578">
          <cell r="H578" t="str">
            <v>VANKE REAL ESTATE HK</v>
          </cell>
        </row>
        <row r="579">
          <cell r="H579" t="str">
            <v>VANKE REAL ESTATE HK</v>
          </cell>
        </row>
        <row r="580">
          <cell r="H580" t="str">
            <v>YUZHOU GROUP</v>
          </cell>
        </row>
        <row r="581">
          <cell r="H581" t="str">
            <v>YUZHOU GROUP</v>
          </cell>
        </row>
        <row r="582">
          <cell r="H582" t="str">
            <v>YUZHOU GROUP</v>
          </cell>
        </row>
        <row r="583">
          <cell r="H583" t="str">
            <v>YUZHOU GROUP</v>
          </cell>
        </row>
        <row r="584">
          <cell r="H584" t="str">
            <v>YUZHOU GROUP</v>
          </cell>
        </row>
        <row r="585">
          <cell r="H585" t="str">
            <v>YUZHOU GROUP</v>
          </cell>
        </row>
        <row r="586">
          <cell r="H586" t="str">
            <v>YUZHOU GROUP</v>
          </cell>
        </row>
        <row r="587">
          <cell r="H587" t="str">
            <v>ZHENRO PROPERTIES GROUP</v>
          </cell>
        </row>
        <row r="588">
          <cell r="H588" t="str">
            <v>ZHENRO PROPERTIES GROUP</v>
          </cell>
        </row>
        <row r="589">
          <cell r="H589" t="str">
            <v>ZHENRO PROPERTIES GROUP</v>
          </cell>
        </row>
        <row r="590">
          <cell r="H590" t="str">
            <v>ZHENRO PROPERTIES GROUP</v>
          </cell>
        </row>
        <row r="591">
          <cell r="H591" t="str">
            <v>ZHENRO PROPERTIES GROUP</v>
          </cell>
        </row>
        <row r="592">
          <cell r="H592" t="str">
            <v>CHAMPION MTN LTD</v>
          </cell>
        </row>
        <row r="593">
          <cell r="H593" t="str">
            <v>CK PROPERTY FINANCE MTN</v>
          </cell>
        </row>
        <row r="594">
          <cell r="H594" t="str">
            <v>HONGKONG LAND FINANCE</v>
          </cell>
        </row>
        <row r="595">
          <cell r="H595" t="str">
            <v>HONGKONG LAND FINANCE</v>
          </cell>
        </row>
        <row r="596">
          <cell r="H596" t="str">
            <v>HONGKONG LAND FINANCE</v>
          </cell>
        </row>
        <row r="597">
          <cell r="H597" t="str">
            <v>HYSAN MTN LTD</v>
          </cell>
        </row>
        <row r="598">
          <cell r="H598" t="str">
            <v>HYSAN MTN LTD</v>
          </cell>
        </row>
        <row r="599">
          <cell r="H599" t="str">
            <v>LINK FINANCE CAYMAN 2009</v>
          </cell>
        </row>
        <row r="600">
          <cell r="H600" t="str">
            <v>LINK FINANCE CAYMAN 2009</v>
          </cell>
        </row>
        <row r="601">
          <cell r="H601" t="str">
            <v>LINK FINANCE CAYMAN 2009</v>
          </cell>
        </row>
        <row r="602">
          <cell r="H602" t="str">
            <v>NAN FUNG TREASURY III</v>
          </cell>
        </row>
        <row r="603">
          <cell r="H603" t="str">
            <v>NAN FUNG TREASURY LTD</v>
          </cell>
        </row>
        <row r="604">
          <cell r="H604" t="str">
            <v>NAN FUNG TREASURY LTD</v>
          </cell>
        </row>
        <row r="605">
          <cell r="H605" t="str">
            <v>RH INTL FINANCE LTD</v>
          </cell>
        </row>
        <row r="606">
          <cell r="H606" t="str">
            <v>SUN HUNG KAI PROP (CAP)</v>
          </cell>
        </row>
        <row r="607">
          <cell r="H607" t="str">
            <v>SUN HUNG KAI PROP (CAP)</v>
          </cell>
        </row>
        <row r="608">
          <cell r="H608" t="str">
            <v>SWIRE PACIFIC MTN FIN</v>
          </cell>
        </row>
        <row r="609">
          <cell r="H609" t="str">
            <v>SWIRE PROPERT MTN FIN</v>
          </cell>
        </row>
        <row r="610">
          <cell r="H610" t="str">
            <v>WHARF REIC FINANCE BVI</v>
          </cell>
        </row>
        <row r="611">
          <cell r="H611" t="str">
            <v>WHARF REIC FINANCE BVI</v>
          </cell>
        </row>
        <row r="612">
          <cell r="H612" t="str">
            <v>WHARF REIC FINANCE BVI</v>
          </cell>
        </row>
        <row r="613">
          <cell r="H613" t="str">
            <v>WHARF REIC FINANCE BVI</v>
          </cell>
        </row>
        <row r="614">
          <cell r="H614" t="str">
            <v>ALLIANZ SE</v>
          </cell>
        </row>
        <row r="615">
          <cell r="H615" t="str">
            <v>BNP PARIBAS</v>
          </cell>
        </row>
        <row r="616">
          <cell r="H616" t="str">
            <v>BNP PARIBAS</v>
          </cell>
        </row>
        <row r="617">
          <cell r="H617" t="str">
            <v>BNP PARIBAS</v>
          </cell>
        </row>
        <row r="618">
          <cell r="H618" t="str">
            <v>BPCE SA</v>
          </cell>
        </row>
        <row r="619">
          <cell r="H619" t="str">
            <v>CITIGROUP INC</v>
          </cell>
        </row>
        <row r="620">
          <cell r="H620" t="str">
            <v>COMMERZBANK AG</v>
          </cell>
        </row>
        <row r="621">
          <cell r="H621" t="str">
            <v>CREDIT AGRICOLE LONDON</v>
          </cell>
        </row>
        <row r="622">
          <cell r="H622" t="str">
            <v>CREDIT AGRICOLE SA</v>
          </cell>
        </row>
        <row r="623">
          <cell r="H623" t="str">
            <v>DEUTSCHE BANK AG</v>
          </cell>
        </row>
        <row r="624">
          <cell r="H624" t="str">
            <v>EFG INTERNATIONAL AG</v>
          </cell>
        </row>
        <row r="625">
          <cell r="H625" t="str">
            <v>ELECTRICITE DE FRANCE SA</v>
          </cell>
        </row>
        <row r="626">
          <cell r="H626" t="str">
            <v>GENERAL MOTORS FINL CO</v>
          </cell>
        </row>
        <row r="627">
          <cell r="H627" t="str">
            <v>GOODYEAR TIRE &amp; RUBBER</v>
          </cell>
        </row>
        <row r="628">
          <cell r="H628" t="str">
            <v>GOODYEAR TIRE &amp; RUBBER</v>
          </cell>
        </row>
        <row r="629">
          <cell r="H629" t="str">
            <v>ING GROEP NV</v>
          </cell>
        </row>
        <row r="630">
          <cell r="H630" t="str">
            <v>ING GROEP NV</v>
          </cell>
        </row>
        <row r="631">
          <cell r="H631" t="str">
            <v>JAGUAR LAND ROVER AUTOMO</v>
          </cell>
        </row>
        <row r="632">
          <cell r="H632" t="str">
            <v>PHOENIX GRP HLD PLC</v>
          </cell>
        </row>
        <row r="633">
          <cell r="H633" t="str">
            <v>STANDARD CHARTERED PLC</v>
          </cell>
        </row>
        <row r="634">
          <cell r="H634" t="str">
            <v>STANDARD CHARTERED PLC</v>
          </cell>
        </row>
        <row r="635">
          <cell r="H635" t="str">
            <v>STANDARD CHARTERED PLC</v>
          </cell>
        </row>
        <row r="636">
          <cell r="H636" t="str">
            <v>STANDARD CHARTERED PLC</v>
          </cell>
        </row>
        <row r="637">
          <cell r="H637" t="str">
            <v>STANDARD CHARTERED PLC</v>
          </cell>
        </row>
        <row r="638">
          <cell r="H638" t="str">
            <v>STANDARD CHARTERED PLC</v>
          </cell>
        </row>
        <row r="639">
          <cell r="H639" t="str">
            <v>STANDARD CHARTERED PLC</v>
          </cell>
        </row>
        <row r="640">
          <cell r="H640" t="str">
            <v>SWEDBANK AB</v>
          </cell>
        </row>
        <row r="641">
          <cell r="H641" t="str">
            <v>SWISS RE FINANCE LUX</v>
          </cell>
        </row>
        <row r="642">
          <cell r="H642" t="str">
            <v>UBS GROUP AG</v>
          </cell>
        </row>
        <row r="643">
          <cell r="H643" t="str">
            <v>UBS GROUP AG</v>
          </cell>
        </row>
        <row r="644">
          <cell r="H644" t="str">
            <v>UBS GROUP AG</v>
          </cell>
        </row>
        <row r="645">
          <cell r="H645" t="str">
            <v>ULTRAPAR INTERNATIONL SA</v>
          </cell>
        </row>
        <row r="646">
          <cell r="H646" t="str">
            <v>VODAFONE GROUP PLC</v>
          </cell>
        </row>
        <row r="647">
          <cell r="H647" t="str">
            <v>WESTERN DIGITAL CORP</v>
          </cell>
        </row>
        <row r="648">
          <cell r="H648" t="str">
            <v>ANHUI TRANSPORTATION HK</v>
          </cell>
        </row>
        <row r="649">
          <cell r="H649" t="str">
            <v>SOAR WISE LTD</v>
          </cell>
        </row>
        <row r="650">
          <cell r="H650" t="str">
            <v>BANK OF CHINA/SYDNEY</v>
          </cell>
        </row>
        <row r="651">
          <cell r="H651" t="str">
            <v>AMIPEACE LTD</v>
          </cell>
        </row>
        <row r="652">
          <cell r="H652" t="str">
            <v>BANK OF CHINA/HONG KONG</v>
          </cell>
        </row>
        <row r="653">
          <cell r="H653" t="str">
            <v>BANK OF CHINA/LONDON</v>
          </cell>
        </row>
        <row r="654">
          <cell r="H654" t="str">
            <v>AMIPEACE LTD</v>
          </cell>
        </row>
        <row r="655">
          <cell r="H655" t="str">
            <v>BK OF CHINA/JOHANNESBURG</v>
          </cell>
        </row>
        <row r="656">
          <cell r="H656" t="str">
            <v>BANK OF CHINA/HONG KONG</v>
          </cell>
        </row>
        <row r="657">
          <cell r="H657" t="str">
            <v>BANK OF CHINA/SYDNEY</v>
          </cell>
        </row>
        <row r="658">
          <cell r="H658" t="str">
            <v>AMIPEACE LTD</v>
          </cell>
        </row>
        <row r="659">
          <cell r="H659" t="str">
            <v>BANK OF CHINA/HONG KONG</v>
          </cell>
        </row>
        <row r="660">
          <cell r="H660" t="str">
            <v>BANK OF CHINA/HONG KONG</v>
          </cell>
        </row>
        <row r="661">
          <cell r="H661" t="str">
            <v>CHANG DEVELOPMENT INT</v>
          </cell>
        </row>
        <row r="662">
          <cell r="H662" t="str">
            <v>CHANG DEVELOPMENT INT</v>
          </cell>
        </row>
        <row r="663">
          <cell r="H663" t="str">
            <v>CDBL FUNDING 1</v>
          </cell>
        </row>
        <row r="664">
          <cell r="H664" t="str">
            <v>CDBL FUNDING TWO</v>
          </cell>
        </row>
        <row r="665">
          <cell r="H665" t="str">
            <v>CDBL FUNDING TWO</v>
          </cell>
        </row>
        <row r="666">
          <cell r="H666" t="str">
            <v>CDBL FUNDING TWO</v>
          </cell>
        </row>
        <row r="667">
          <cell r="H667" t="str">
            <v>FRANSHION BRILLIANT LTD</v>
          </cell>
        </row>
        <row r="668">
          <cell r="H668" t="str">
            <v>FRANSHION BRILLIANT LTD</v>
          </cell>
        </row>
        <row r="669">
          <cell r="H669" t="str">
            <v>FRANSHION BRILLIANT LTD</v>
          </cell>
        </row>
        <row r="670">
          <cell r="H670" t="str">
            <v>FRANSHION BRILLIANT LTD</v>
          </cell>
        </row>
        <row r="671">
          <cell r="H671" t="str">
            <v>CIFI HOLDINGS GROUP</v>
          </cell>
        </row>
        <row r="672">
          <cell r="H672" t="str">
            <v>XINGSHENG BVI CO LTD</v>
          </cell>
        </row>
        <row r="673">
          <cell r="H673" t="str">
            <v>CMB INTERNATIONAL LEASIN</v>
          </cell>
        </row>
        <row r="674">
          <cell r="H674" t="str">
            <v>CMB INTERNATIONAL LEASIN</v>
          </cell>
        </row>
        <row r="675">
          <cell r="H675" t="str">
            <v>CNOOC FINANCE 2013 LTD</v>
          </cell>
        </row>
        <row r="676">
          <cell r="H676" t="str">
            <v>CNOOC FINANCE 2013 LTD</v>
          </cell>
        </row>
        <row r="677">
          <cell r="H677" t="str">
            <v>CNOOC FINANCE 2015 US</v>
          </cell>
        </row>
        <row r="678">
          <cell r="H678" t="str">
            <v>CNOOC FINANCE 2014 ULC</v>
          </cell>
        </row>
        <row r="679">
          <cell r="H679" t="str">
            <v>CNOOC FINANCE 2012 LTD</v>
          </cell>
        </row>
        <row r="680">
          <cell r="H680" t="str">
            <v>CNOOC FINANCE 2003 LTD</v>
          </cell>
        </row>
        <row r="681">
          <cell r="H681" t="str">
            <v>CNOOC FINANCE 2011 LTD</v>
          </cell>
        </row>
        <row r="682">
          <cell r="H682" t="str">
            <v>CNOOC PETROLEUM NORTH</v>
          </cell>
        </row>
        <row r="683">
          <cell r="H683" t="str">
            <v>CNOOC PETROLEUM NORTH</v>
          </cell>
        </row>
        <row r="684">
          <cell r="H684" t="str">
            <v>CNOOC PETROLEUM NORTH</v>
          </cell>
        </row>
        <row r="685">
          <cell r="H685" t="str">
            <v>CNOOC PETROLEUM NORTH</v>
          </cell>
        </row>
        <row r="686">
          <cell r="H686" t="str">
            <v>CNOOC PETROLEUM NORTH</v>
          </cell>
        </row>
        <row r="687">
          <cell r="H687" t="str">
            <v>SMART INSIGHT INTL LTD</v>
          </cell>
        </row>
        <row r="688">
          <cell r="H688" t="str">
            <v>DONGXING VOYAGE CO LTD</v>
          </cell>
        </row>
        <row r="689">
          <cell r="H689" t="str">
            <v>EXCELLENCE COM MGMT</v>
          </cell>
        </row>
        <row r="690">
          <cell r="H690" t="str">
            <v>EXCELLENCE COM MGMT</v>
          </cell>
        </row>
        <row r="691">
          <cell r="H691" t="str">
            <v>EXPORT-IMPORT BANK CHINA</v>
          </cell>
        </row>
        <row r="692">
          <cell r="H692" t="str">
            <v>CHINA GREATWALL VI</v>
          </cell>
        </row>
        <row r="693">
          <cell r="H693" t="str">
            <v>GANSU ELECTIC POWER</v>
          </cell>
        </row>
        <row r="694">
          <cell r="H694" t="str">
            <v>GUANGXI COMM INVEST GR</v>
          </cell>
        </row>
        <row r="695">
          <cell r="H695" t="str">
            <v>GX FINANCIAL INV GROUP</v>
          </cell>
        </row>
        <row r="696">
          <cell r="H696" t="str">
            <v>SCI HK DEVELOPMENT LTD</v>
          </cell>
        </row>
        <row r="697">
          <cell r="H697" t="str">
            <v>HENAN WATER INVESTMENT</v>
          </cell>
        </row>
        <row r="698">
          <cell r="H698" t="str">
            <v>HONGKONG INTL QINGDAO</v>
          </cell>
        </row>
        <row r="699">
          <cell r="H699" t="str">
            <v>HONGKONG INTL QINGDAO</v>
          </cell>
        </row>
        <row r="700">
          <cell r="H700" t="str">
            <v>SINOSING SERV P L</v>
          </cell>
        </row>
        <row r="701">
          <cell r="H701" t="str">
            <v>ZHONGYUAN ZHICHE</v>
          </cell>
        </row>
        <row r="702">
          <cell r="H702" t="str">
            <v>HUZHOU CITY INV DEV GP</v>
          </cell>
        </row>
        <row r="703">
          <cell r="H703" t="str">
            <v>HUZHOU CITY INV DEV GP</v>
          </cell>
        </row>
        <row r="704">
          <cell r="H704" t="str">
            <v>FUYANG CHENGTOU GROUP HK</v>
          </cell>
        </row>
        <row r="705">
          <cell r="H705" t="str">
            <v>IND &amp; COMM BK CHINA/NY</v>
          </cell>
        </row>
        <row r="706">
          <cell r="H706" t="str">
            <v>IND &amp; COMM BK CHN/SYDNEY</v>
          </cell>
        </row>
        <row r="707">
          <cell r="H707" t="str">
            <v>IND &amp; COMM BK CHN/SYDNEY</v>
          </cell>
        </row>
        <row r="708">
          <cell r="H708" t="str">
            <v>IND &amp; COMM BK CHN/SYDNEY</v>
          </cell>
        </row>
        <row r="709">
          <cell r="H709" t="str">
            <v>REPUBLIC OF INDONESIA</v>
          </cell>
        </row>
        <row r="710">
          <cell r="H710" t="str">
            <v>IQIYI INC</v>
          </cell>
        </row>
        <row r="711">
          <cell r="H711" t="str">
            <v>JINGMING YUANTONG DEV</v>
          </cell>
        </row>
        <row r="712">
          <cell r="H712" t="str">
            <v>JINGMING YUANTONG DEV</v>
          </cell>
        </row>
        <row r="713">
          <cell r="H713" t="str">
            <v>JINAN HI TECH GROUP</v>
          </cell>
        </row>
        <row r="714">
          <cell r="H714" t="str">
            <v>JINAN URB CONST INTL INV</v>
          </cell>
        </row>
        <row r="715">
          <cell r="H715" t="str">
            <v>JINAN URB CONST INTL INV</v>
          </cell>
        </row>
        <row r="716">
          <cell r="H716" t="str">
            <v>NXP BV/NXP FDG/NXP USA</v>
          </cell>
        </row>
        <row r="717">
          <cell r="H717" t="str">
            <v>NXP BV/NXP FDG/NXP USA</v>
          </cell>
        </row>
        <row r="718">
          <cell r="H718" t="str">
            <v>NXP BV/NXP FDG/NXP USA</v>
          </cell>
        </row>
        <row r="719">
          <cell r="H719" t="str">
            <v>NXP BV/NXP FDG/NXP USA</v>
          </cell>
        </row>
        <row r="720">
          <cell r="H720" t="str">
            <v>NXP BV/NXP FDG/NXP USA</v>
          </cell>
        </row>
        <row r="721">
          <cell r="H721" t="str">
            <v>NXP BV/NXP FDG/NXP USA</v>
          </cell>
        </row>
        <row r="722">
          <cell r="H722" t="str">
            <v>NXP BV/NXP FDG/NXP USA</v>
          </cell>
        </row>
        <row r="723">
          <cell r="H723" t="str">
            <v>NXP BV/NXP FDG/NXP USA</v>
          </cell>
        </row>
        <row r="724">
          <cell r="H724" t="str">
            <v>NXP BV/NXP FDG/NXP USA</v>
          </cell>
        </row>
        <row r="725">
          <cell r="H725" t="str">
            <v>NXP BV/NXP FDG/NXP USA</v>
          </cell>
        </row>
        <row r="726">
          <cell r="H726" t="str">
            <v>NXP BV/NXP FDG/NXP USA</v>
          </cell>
        </row>
        <row r="727">
          <cell r="H727" t="str">
            <v>NXP BV/NXP FDG/NXP USA</v>
          </cell>
        </row>
        <row r="728">
          <cell r="H728" t="str">
            <v>NXP BV/NXP FDG/NXP USA</v>
          </cell>
        </row>
        <row r="729">
          <cell r="H729" t="str">
            <v>NXP BV/NXP FDG/NXP USA</v>
          </cell>
        </row>
        <row r="730">
          <cell r="H730" t="str">
            <v>NXP BV/NXP FDG/NXP USA</v>
          </cell>
        </row>
        <row r="731">
          <cell r="H731" t="str">
            <v>NXP BV/NXP FDG/NXP USA</v>
          </cell>
        </row>
        <row r="732">
          <cell r="H732" t="str">
            <v>NXP BV/NXP FDG/NXP USA</v>
          </cell>
        </row>
        <row r="733">
          <cell r="H733" t="str">
            <v>NXP BV/NXP FUNDING LLC</v>
          </cell>
        </row>
        <row r="734">
          <cell r="H734" t="str">
            <v>NXP BV/NXP FUNDING LLC</v>
          </cell>
        </row>
        <row r="735">
          <cell r="H735" t="str">
            <v>NXP BV/NXP FUNDING LLC</v>
          </cell>
        </row>
        <row r="736">
          <cell r="H736" t="str">
            <v>CH ORIENT SECURITIES</v>
          </cell>
        </row>
        <row r="737">
          <cell r="H737" t="str">
            <v>PDD HOLDINGS INC</v>
          </cell>
        </row>
        <row r="738">
          <cell r="H738" t="str">
            <v>PDD HOLDINGS INC</v>
          </cell>
        </row>
        <row r="739">
          <cell r="H739" t="str">
            <v>PH STATE OWNED</v>
          </cell>
        </row>
        <row r="740">
          <cell r="H740" t="str">
            <v>PROSUS NV</v>
          </cell>
        </row>
        <row r="741">
          <cell r="H741" t="str">
            <v>PROSUS NV</v>
          </cell>
        </row>
        <row r="742">
          <cell r="H742" t="str">
            <v>PROSUS NV</v>
          </cell>
        </row>
        <row r="743">
          <cell r="H743" t="str">
            <v>PROSUS NV</v>
          </cell>
        </row>
        <row r="744">
          <cell r="H744" t="str">
            <v>PROSUS NV</v>
          </cell>
        </row>
        <row r="745">
          <cell r="H745" t="str">
            <v>PROSUS NV</v>
          </cell>
        </row>
        <row r="746">
          <cell r="H746" t="str">
            <v>PROSUS NV</v>
          </cell>
        </row>
        <row r="747">
          <cell r="H747" t="str">
            <v>PROSUS NV</v>
          </cell>
        </row>
        <row r="748">
          <cell r="H748" t="str">
            <v>QUZHOU STATE CAPITAL</v>
          </cell>
        </row>
        <row r="749">
          <cell r="H749" t="str">
            <v>QUZHOU COMM INV GRP</v>
          </cell>
        </row>
        <row r="750">
          <cell r="H750" t="str">
            <v>SINOCHEM OFFSHORE CAPITA</v>
          </cell>
        </row>
        <row r="751">
          <cell r="H751" t="str">
            <v>SINOCHEM OFFSHORE CAPITA</v>
          </cell>
        </row>
        <row r="752">
          <cell r="H752" t="str">
            <v>SINOCHEM OFFSHORE CAPITA</v>
          </cell>
        </row>
        <row r="753">
          <cell r="H753" t="str">
            <v>SINOCHEM OFFSHORE CAPITA</v>
          </cell>
        </row>
        <row r="754">
          <cell r="H754" t="str">
            <v>CHINA SOUTHERN PW GRID</v>
          </cell>
        </row>
        <row r="755">
          <cell r="H755" t="str">
            <v>SHANGYU ST INV OPE</v>
          </cell>
        </row>
        <row r="756">
          <cell r="H756" t="str">
            <v>US TREASURY N/B</v>
          </cell>
        </row>
        <row r="757">
          <cell r="H757" t="str">
            <v>US TREASURY N/B</v>
          </cell>
        </row>
        <row r="758">
          <cell r="H758" t="str">
            <v>US TREASURY N/B</v>
          </cell>
        </row>
        <row r="759">
          <cell r="H759" t="str">
            <v>US TREASURY N/B</v>
          </cell>
        </row>
        <row r="760">
          <cell r="H760" t="str">
            <v>US TREASURY N/B</v>
          </cell>
        </row>
        <row r="761">
          <cell r="H761" t="str">
            <v>US TREASURY N/B</v>
          </cell>
        </row>
        <row r="762">
          <cell r="H762" t="str">
            <v>US TREASURY N/B</v>
          </cell>
        </row>
        <row r="763">
          <cell r="H763" t="str">
            <v>US TREASURY N/B</v>
          </cell>
        </row>
        <row r="764">
          <cell r="H764" t="str">
            <v>US TREASURY N/B</v>
          </cell>
        </row>
        <row r="765">
          <cell r="H765" t="str">
            <v>US TREASURY N/B</v>
          </cell>
        </row>
        <row r="766">
          <cell r="H766" t="str">
            <v>US TREASURY N/B</v>
          </cell>
        </row>
        <row r="767">
          <cell r="H767" t="str">
            <v>ZHONGSHENG GROUP</v>
          </cell>
        </row>
        <row r="768">
          <cell r="H768" t="str">
            <v>ZHENGZHOU URBAN CONSTRUC</v>
          </cell>
        </row>
        <row r="769">
          <cell r="H769" t="str">
            <v>ZHEJIANG EXPRESSWAY CO</v>
          </cell>
        </row>
        <row r="770">
          <cell r="H770" t="str">
            <v>ZHAOQING GUOLIAN INVESTM</v>
          </cell>
        </row>
        <row r="771">
          <cell r="H771" t="str">
            <v>ZHOUSHAN INVEST GROUP</v>
          </cell>
        </row>
        <row r="772">
          <cell r="H772" t="str">
            <v>ZHUZHOU CITY CONSTRUCT</v>
          </cell>
        </row>
        <row r="773">
          <cell r="H773" t="str">
            <v>ZHENGZHOU METRO GROUP</v>
          </cell>
        </row>
        <row r="774">
          <cell r="H774" t="str">
            <v>FORTUNE STAR BVI LTD</v>
          </cell>
        </row>
        <row r="775">
          <cell r="H775" t="str">
            <v>FORTUNE STAR BVI LTD</v>
          </cell>
        </row>
        <row r="776">
          <cell r="H776" t="str">
            <v>SHUI ON DEVELOPMENT HLDG</v>
          </cell>
        </row>
        <row r="777">
          <cell r="H777" t="str">
            <v>US TREASURY N/B</v>
          </cell>
        </row>
        <row r="778">
          <cell r="H778" t="str">
            <v>TEQU MAYFLOWER LTD</v>
          </cell>
        </row>
        <row r="779">
          <cell r="H779" t="str">
            <v>CHINA GOVERNMENT BOND</v>
          </cell>
        </row>
        <row r="780">
          <cell r="H780" t="str">
            <v>CHINA GOVERNMENT BOND</v>
          </cell>
        </row>
        <row r="781">
          <cell r="H781" t="str">
            <v>CHINA GOVERNMENT BOND</v>
          </cell>
        </row>
        <row r="782">
          <cell r="H782" t="str">
            <v>CHINA GOVERNMENT BOND</v>
          </cell>
        </row>
        <row r="783">
          <cell r="H783" t="str">
            <v>CHINA GOVERNMENT BOND</v>
          </cell>
        </row>
        <row r="784">
          <cell r="H784" t="str">
            <v>CHINA GOVERNMENT BOND</v>
          </cell>
        </row>
        <row r="785">
          <cell r="H785" t="str">
            <v>CHINA GOVERNMENT BOND</v>
          </cell>
        </row>
        <row r="786">
          <cell r="H786" t="str">
            <v>CHINA GOVERNMENT BOND</v>
          </cell>
        </row>
        <row r="787">
          <cell r="H787" t="str">
            <v>CHINA GOVERNMENT BOND</v>
          </cell>
        </row>
        <row r="788">
          <cell r="H788" t="str">
            <v>CHINA GOVERNMENT BOND</v>
          </cell>
        </row>
        <row r="789">
          <cell r="H789" t="str">
            <v>CHINA GOVERNMENT BOND</v>
          </cell>
        </row>
        <row r="790">
          <cell r="H790" t="str">
            <v>CHINA GOVERNMENT BOND</v>
          </cell>
        </row>
        <row r="791">
          <cell r="H791" t="str">
            <v>CHINA GOVERNMENT BOND</v>
          </cell>
        </row>
        <row r="792">
          <cell r="H792" t="str">
            <v>CHINA GOVERNMENT BOND</v>
          </cell>
        </row>
        <row r="793">
          <cell r="H793" t="str">
            <v>CHINA GOVERNMENT BOND</v>
          </cell>
        </row>
        <row r="794">
          <cell r="H794" t="str">
            <v>CHINA GOVERNMENT BOND</v>
          </cell>
        </row>
        <row r="795">
          <cell r="H795" t="str">
            <v>HONG KONG</v>
          </cell>
        </row>
        <row r="796">
          <cell r="H796" t="str">
            <v>HONG KONG</v>
          </cell>
        </row>
        <row r="797">
          <cell r="H797" t="str">
            <v>HONG KONG</v>
          </cell>
        </row>
        <row r="798">
          <cell r="H798" t="str">
            <v>HONG KONG</v>
          </cell>
        </row>
        <row r="799">
          <cell r="H799" t="str">
            <v>HONG KONG</v>
          </cell>
        </row>
        <row r="800">
          <cell r="H800" t="str">
            <v>HONG KONG</v>
          </cell>
        </row>
        <row r="801">
          <cell r="H801" t="str">
            <v>HONG KONG</v>
          </cell>
        </row>
        <row r="802">
          <cell r="H802" t="str">
            <v>AGRICULTURAL BK CHINA/HK</v>
          </cell>
        </row>
        <row r="803">
          <cell r="H803" t="str">
            <v>AGRICUL DEV BANK CHINA</v>
          </cell>
        </row>
        <row r="804">
          <cell r="H804" t="str">
            <v>AGRICUL DEV BANK CHINA</v>
          </cell>
        </row>
        <row r="805">
          <cell r="H805" t="str">
            <v>AGRICUL DEV BANK CHINA</v>
          </cell>
        </row>
        <row r="806">
          <cell r="H806" t="str">
            <v>BK OF COMMUNICATIONS/HK</v>
          </cell>
        </row>
        <row r="807">
          <cell r="H807" t="str">
            <v>BANK OF CHINA/HONG KONG</v>
          </cell>
        </row>
        <row r="808">
          <cell r="H808" t="str">
            <v>BANK OF CHINA/MACAU</v>
          </cell>
        </row>
        <row r="809">
          <cell r="H809" t="str">
            <v>BANK OF CHINA/SYDNEY</v>
          </cell>
        </row>
        <row r="810">
          <cell r="H810" t="str">
            <v>BANK OF CHINA/MACAU</v>
          </cell>
        </row>
        <row r="811">
          <cell r="H811" t="str">
            <v>BANK OF CHINA/LUXEMBOURG</v>
          </cell>
        </row>
        <row r="812">
          <cell r="H812" t="str">
            <v>CHINA CONSTRUCT BK ASIA</v>
          </cell>
        </row>
        <row r="813">
          <cell r="H813" t="str">
            <v>CHINA DEVELOPMENT BANK</v>
          </cell>
        </row>
        <row r="814">
          <cell r="H814" t="str">
            <v>CHINA DEVELOPMENT BK/HK</v>
          </cell>
        </row>
        <row r="815">
          <cell r="H815" t="str">
            <v>CHINA EVERBRIGHT BANK/HK</v>
          </cell>
        </row>
        <row r="816">
          <cell r="H816" t="str">
            <v>CHINA MINSHENG BKG/HK</v>
          </cell>
        </row>
        <row r="817">
          <cell r="H817" t="str">
            <v>CMS INTNTNL GEMSTONE</v>
          </cell>
        </row>
        <row r="818">
          <cell r="H818" t="str">
            <v>CSCIF ASIA LTD</v>
          </cell>
        </row>
        <row r="819">
          <cell r="H819" t="str">
            <v>CSCIF ASIA LTD</v>
          </cell>
        </row>
        <row r="820">
          <cell r="H820" t="str">
            <v>CSI MTN LTD</v>
          </cell>
        </row>
        <row r="821">
          <cell r="H821" t="str">
            <v>FIRST ABU DHABI BANK PJS</v>
          </cell>
        </row>
        <row r="822">
          <cell r="H822" t="str">
            <v>FIRST ABU DHABI BANK PJS</v>
          </cell>
        </row>
        <row r="823">
          <cell r="H823" t="str">
            <v>FIRST ABU DHABI BANK PJS</v>
          </cell>
        </row>
        <row r="824">
          <cell r="H824" t="str">
            <v>HAITONG INTL FIN HLDGS</v>
          </cell>
        </row>
        <row r="825">
          <cell r="H825" t="str">
            <v>HSBC HOLDINGS PLC</v>
          </cell>
        </row>
        <row r="826">
          <cell r="H826" t="str">
            <v>IND &amp; COMM BK CHINA/SG</v>
          </cell>
        </row>
        <row r="827">
          <cell r="H827" t="str">
            <v>IND &amp; COM B C/DUBAI DIFC</v>
          </cell>
        </row>
        <row r="828">
          <cell r="H828" t="str">
            <v>PIONEER REWARD LTD</v>
          </cell>
        </row>
        <row r="829">
          <cell r="H829" t="str">
            <v>QNB FINANCE LTD</v>
          </cell>
        </row>
        <row r="830">
          <cell r="H830" t="str">
            <v>QNB FINANCE LTD</v>
          </cell>
        </row>
        <row r="831">
          <cell r="H831" t="str">
            <v>QNB FINANCE LTD</v>
          </cell>
        </row>
        <row r="832">
          <cell r="H832" t="str">
            <v>QNB FINANCE LTD</v>
          </cell>
        </row>
        <row r="833">
          <cell r="H833" t="str">
            <v>SWIRE PROPERT MTN FIN</v>
          </cell>
        </row>
        <row r="834">
          <cell r="H834" t="str">
            <v>SWIRE PROPERT MTN FIN</v>
          </cell>
        </row>
        <row r="835">
          <cell r="H835" t="str">
            <v>WHARF REIC FINANCE BVI</v>
          </cell>
        </row>
        <row r="836">
          <cell r="H836" t="str">
            <v>CHINA EDUCATION GROUP</v>
          </cell>
        </row>
        <row r="837">
          <cell r="H837" t="str">
            <v>FONTERRA COOPERATIVE GRP</v>
          </cell>
        </row>
        <row r="838">
          <cell r="H838" t="str">
            <v>HONG KONG MORTGAGE CORP</v>
          </cell>
        </row>
        <row r="839">
          <cell r="H839" t="str">
            <v>HONG KONG MORTGAGE CORP</v>
          </cell>
        </row>
        <row r="840">
          <cell r="H840" t="str">
            <v>HYUNDAI CAPITAL SERVICES</v>
          </cell>
        </row>
        <row r="841">
          <cell r="H841" t="str">
            <v>AGRICULTURAL BK CHINA/SG</v>
          </cell>
        </row>
        <row r="842">
          <cell r="H842" t="str">
            <v>AIA GROUP LTD</v>
          </cell>
        </row>
        <row r="843">
          <cell r="H843" t="str">
            <v>ANTON OILFIELD SERV GRP/</v>
          </cell>
        </row>
        <row r="844">
          <cell r="H844" t="str">
            <v>AUST &amp; NZ BANKING GROUP</v>
          </cell>
        </row>
        <row r="845">
          <cell r="H845" t="str">
            <v>AUST &amp; NZ BANKING GROUP</v>
          </cell>
        </row>
        <row r="846">
          <cell r="H846" t="str">
            <v>AUST &amp; NZ BANKING GROUP</v>
          </cell>
        </row>
        <row r="847">
          <cell r="H847" t="str">
            <v>AUST &amp; NZ BANKING GROUP</v>
          </cell>
        </row>
        <row r="848">
          <cell r="H848" t="str">
            <v>BANK OF EAST ASIA LTD</v>
          </cell>
        </row>
        <row r="849">
          <cell r="H849" t="str">
            <v>BANK OF EAST ASIA LTD</v>
          </cell>
        </row>
        <row r="850">
          <cell r="H850" t="str">
            <v>BNP PARIBAS</v>
          </cell>
        </row>
        <row r="851">
          <cell r="H851" t="str">
            <v>BNP PARIBAS</v>
          </cell>
        </row>
        <row r="852">
          <cell r="H852" t="str">
            <v>BANK OF COMMUNICATION HK</v>
          </cell>
        </row>
        <row r="853">
          <cell r="H853" t="str">
            <v>BANK OF COMMUNICATION HK</v>
          </cell>
        </row>
        <row r="854">
          <cell r="H854" t="str">
            <v>BANK OF COMMUNICATIONS</v>
          </cell>
        </row>
        <row r="855">
          <cell r="H855" t="str">
            <v>BRIGHT FOOD SINGAPORE</v>
          </cell>
        </row>
        <row r="856">
          <cell r="H856" t="str">
            <v>CITIGROUP INC</v>
          </cell>
        </row>
        <row r="857">
          <cell r="H857" t="str">
            <v>CATHAY PAC MTN FIN HK</v>
          </cell>
        </row>
        <row r="858">
          <cell r="H858" t="str">
            <v>CSCEC FINANCE CAYMAN II</v>
          </cell>
        </row>
        <row r="859">
          <cell r="H859" t="str">
            <v>CHINA MERCHANTS BANK/LUX</v>
          </cell>
        </row>
        <row r="860">
          <cell r="H860" t="str">
            <v>CHONG HING BANK LTD</v>
          </cell>
        </row>
        <row r="861">
          <cell r="H861" t="str">
            <v>CHONG HING BANK LTD</v>
          </cell>
        </row>
        <row r="862">
          <cell r="H862" t="str">
            <v>CICC HK FINANCE 2016 MTN</v>
          </cell>
        </row>
        <row r="863">
          <cell r="H863" t="str">
            <v>CICC HK FINANCE 2016 MTN</v>
          </cell>
        </row>
        <row r="864">
          <cell r="H864" t="str">
            <v>CHINA CITIC BANK INTL</v>
          </cell>
        </row>
        <row r="865">
          <cell r="H865" t="str">
            <v>OCEAN LAUREL CO LTD</v>
          </cell>
        </row>
        <row r="866">
          <cell r="H866" t="str">
            <v>CITIC</v>
          </cell>
        </row>
        <row r="867">
          <cell r="H867" t="str">
            <v>ITOCHU CORP</v>
          </cell>
        </row>
        <row r="868">
          <cell r="H868" t="str">
            <v>CHEUNG KONG INFRA FIN BV</v>
          </cell>
        </row>
        <row r="869">
          <cell r="H869" t="str">
            <v>CHINA TAIPING INSURANCE</v>
          </cell>
        </row>
        <row r="870">
          <cell r="H870" t="str">
            <v>DELTA AIR LINES INC</v>
          </cell>
        </row>
        <row r="871">
          <cell r="H871" t="str">
            <v>DEUTSCHE BANK AG</v>
          </cell>
        </row>
        <row r="872">
          <cell r="H872" t="str">
            <v>DELL INT LLC / EMC CORP</v>
          </cell>
        </row>
        <row r="873">
          <cell r="H873" t="str">
            <v>GF FINANCIAL HLD BVI</v>
          </cell>
        </row>
        <row r="874">
          <cell r="H874" t="str">
            <v>HONG KONG GOVERNMENT</v>
          </cell>
        </row>
        <row r="875">
          <cell r="H875" t="str">
            <v>HONG KONG</v>
          </cell>
        </row>
        <row r="876">
          <cell r="H876" t="str">
            <v>HONG KONG</v>
          </cell>
        </row>
        <row r="877">
          <cell r="H877" t="str">
            <v>HUARONG FINANCE 2017 CO</v>
          </cell>
        </row>
        <row r="878">
          <cell r="H878" t="str">
            <v>HUARONG FINANCE 2019</v>
          </cell>
        </row>
        <row r="879">
          <cell r="H879" t="str">
            <v>HUARONG FINANCE 2017 CO</v>
          </cell>
        </row>
        <row r="880">
          <cell r="H880" t="str">
            <v>HUARONG FINANCE 2019</v>
          </cell>
        </row>
        <row r="881">
          <cell r="H881" t="str">
            <v>HSBC SFH FRANCE</v>
          </cell>
        </row>
        <row r="882">
          <cell r="H882" t="str">
            <v>HSBC HOLDINGS PLC</v>
          </cell>
        </row>
        <row r="883">
          <cell r="H883" t="str">
            <v>HSBC HOLDINGS PLC</v>
          </cell>
        </row>
        <row r="884">
          <cell r="H884" t="str">
            <v>HSBC HOLDINGS PLC</v>
          </cell>
        </row>
        <row r="885">
          <cell r="H885" t="str">
            <v>HSBC HOLDINGS PLC</v>
          </cell>
        </row>
        <row r="886">
          <cell r="H886" t="str">
            <v>HSBC HOLDINGS PLC</v>
          </cell>
        </row>
        <row r="887">
          <cell r="H887" t="str">
            <v>HSBC HOLDINGS PLC</v>
          </cell>
        </row>
        <row r="888">
          <cell r="H888" t="str">
            <v>HSBC HOLDINGS PLC</v>
          </cell>
        </row>
        <row r="889">
          <cell r="H889" t="str">
            <v>HAITONG INTL SECURITIES</v>
          </cell>
        </row>
        <row r="890">
          <cell r="H890" t="str">
            <v>HYUNDAI CAPITAL SERVICES</v>
          </cell>
        </row>
        <row r="891">
          <cell r="H891" t="str">
            <v>JPMORGAN CHASE &amp; CO</v>
          </cell>
        </row>
        <row r="892">
          <cell r="H892" t="str">
            <v>JPMORGAN CHASE &amp; CO</v>
          </cell>
        </row>
        <row r="893">
          <cell r="H893" t="str">
            <v>LG CHEM LTD</v>
          </cell>
        </row>
        <row r="894">
          <cell r="H894" t="str">
            <v>LG CHEM LTD</v>
          </cell>
        </row>
        <row r="895">
          <cell r="H895" t="str">
            <v>LI &amp; FUNG LTD</v>
          </cell>
        </row>
        <row r="896">
          <cell r="H896" t="str">
            <v>NANYANG COMMERCIAL BANK</v>
          </cell>
        </row>
        <row r="897">
          <cell r="H897" t="str">
            <v>NANYANG COMMERCIAL BANK</v>
          </cell>
        </row>
        <row r="898">
          <cell r="H898" t="str">
            <v>NANYANG COMMERCIAL BANK</v>
          </cell>
        </row>
        <row r="899">
          <cell r="H899" t="str">
            <v>GC TREASURY CENTRE CO</v>
          </cell>
        </row>
        <row r="900">
          <cell r="H900" t="str">
            <v>GC TREASURY CENTRE CO</v>
          </cell>
        </row>
        <row r="901">
          <cell r="H901" t="str">
            <v>UBS GROUP AG</v>
          </cell>
        </row>
        <row r="902">
          <cell r="H902" t="str">
            <v>UBS GROUP AG</v>
          </cell>
        </row>
        <row r="903">
          <cell r="H903" t="str">
            <v>UNITED KINGDOM GILT</v>
          </cell>
        </row>
        <row r="904">
          <cell r="H904" t="str">
            <v>ZHEJIANG SEAPORT</v>
          </cell>
        </row>
        <row r="905">
          <cell r="H905" t="str">
            <v>AUSTRALIAN GOVERNMENT</v>
          </cell>
        </row>
        <row r="906">
          <cell r="H906" t="str">
            <v>MEITUAN</v>
          </cell>
        </row>
        <row r="907">
          <cell r="H907" t="str">
            <v>MEITUAN</v>
          </cell>
        </row>
        <row r="908">
          <cell r="H908" t="str">
            <v>APPLE INC</v>
          </cell>
        </row>
        <row r="909">
          <cell r="H909" t="str">
            <v>US TREASURY N/B</v>
          </cell>
        </row>
        <row r="910">
          <cell r="H910" t="str">
            <v>US TREASURY N/B</v>
          </cell>
        </row>
        <row r="911">
          <cell r="H911" t="str">
            <v>DEUTSCHE BANK AG</v>
          </cell>
        </row>
        <row r="912">
          <cell r="H912" t="str">
            <v>US TREASURY N/B</v>
          </cell>
        </row>
        <row r="913">
          <cell r="H913" t="str">
            <v>HSBC HOLDINGS PLC</v>
          </cell>
        </row>
        <row r="914">
          <cell r="H914" t="str">
            <v>AUST &amp; NZ BANKING GROUP</v>
          </cell>
        </row>
        <row r="915">
          <cell r="H915" t="str">
            <v>HSBC BANK CANADA</v>
          </cell>
        </row>
        <row r="916">
          <cell r="H916" t="str">
            <v>HSBC HOLDINGS PLC</v>
          </cell>
        </row>
        <row r="917">
          <cell r="H917" t="str">
            <v>BNP PARIBAS</v>
          </cell>
        </row>
        <row r="918">
          <cell r="H918" t="str">
            <v>REPUBLIC OF INDONESIA</v>
          </cell>
        </row>
        <row r="919">
          <cell r="H919" t="str">
            <v>REPUBLIC OF PHILIPPINES</v>
          </cell>
        </row>
        <row r="920">
          <cell r="H920" t="str">
            <v>APPLE INC</v>
          </cell>
        </row>
        <row r="921">
          <cell r="H921" t="str">
            <v>MICROSOFT CORP</v>
          </cell>
        </row>
        <row r="922">
          <cell r="H922" t="str">
            <v>US TREASURY N/B</v>
          </cell>
        </row>
        <row r="923">
          <cell r="H923" t="str">
            <v>US TREASURY N/B</v>
          </cell>
        </row>
        <row r="924">
          <cell r="H924" t="str">
            <v>US TREASURY N/B</v>
          </cell>
        </row>
        <row r="925">
          <cell r="H925" t="str">
            <v>US TREASURY N/B</v>
          </cell>
        </row>
        <row r="926">
          <cell r="H926" t="str">
            <v>US TREASURY N/B</v>
          </cell>
        </row>
        <row r="927">
          <cell r="H927" t="str">
            <v>US TREASURY N/B</v>
          </cell>
        </row>
        <row r="928">
          <cell r="H928" t="str">
            <v>US TREASURY N/B</v>
          </cell>
        </row>
        <row r="929">
          <cell r="H929" t="str">
            <v>US TREASURY N/B</v>
          </cell>
        </row>
        <row r="930">
          <cell r="H930" t="str">
            <v>US TREASURY N/B</v>
          </cell>
        </row>
        <row r="931">
          <cell r="H931" t="str">
            <v>US TREASURY N/B</v>
          </cell>
        </row>
        <row r="932">
          <cell r="H932" t="str">
            <v>UBS GROUP AG</v>
          </cell>
        </row>
        <row r="933">
          <cell r="H933" t="str">
            <v>UBS GROUP AG</v>
          </cell>
        </row>
        <row r="934">
          <cell r="H934" t="str">
            <v>ING GROEP NV</v>
          </cell>
        </row>
        <row r="935">
          <cell r="H935" t="str">
            <v>ING GROEP NV</v>
          </cell>
        </row>
        <row r="936">
          <cell r="H936" t="str">
            <v>SOCIETE GENERALE</v>
          </cell>
        </row>
        <row r="937">
          <cell r="H937" t="str">
            <v>SOCIETE GENERALE</v>
          </cell>
        </row>
        <row r="938">
          <cell r="H938" t="str">
            <v>SOCIETE GENERALE</v>
          </cell>
        </row>
        <row r="939">
          <cell r="H939" t="str">
            <v>BNP PARIBAS</v>
          </cell>
        </row>
        <row r="940">
          <cell r="H940" t="str">
            <v>BNP PARIBAS</v>
          </cell>
        </row>
        <row r="941">
          <cell r="H941" t="str">
            <v>BARCLAYS PLC</v>
          </cell>
        </row>
        <row r="942">
          <cell r="H942" t="str">
            <v>BARCLAYS PLC</v>
          </cell>
        </row>
        <row r="943">
          <cell r="H943" t="str">
            <v>STANDARD CHARTERED PLC</v>
          </cell>
        </row>
        <row r="944">
          <cell r="H944" t="str">
            <v>LI &amp; FUNG LTD</v>
          </cell>
        </row>
        <row r="945">
          <cell r="H945" t="str">
            <v>LS FINANCE 2017 LTD</v>
          </cell>
        </row>
        <row r="946">
          <cell r="H946" t="str">
            <v>LS FINANCE 2025 LTD</v>
          </cell>
        </row>
        <row r="947">
          <cell r="H947" t="str">
            <v>LS FINANCE 2017 LTD</v>
          </cell>
        </row>
        <row r="948">
          <cell r="H948" t="str">
            <v>PINEBRIDGE INVEST LP</v>
          </cell>
        </row>
        <row r="949">
          <cell r="H949" t="str">
            <v>SUN HUNG KAI &amp; CO BVI</v>
          </cell>
        </row>
        <row r="950">
          <cell r="H950" t="str">
            <v>SUN HUNG KAI &amp; CO BVI</v>
          </cell>
        </row>
        <row r="951">
          <cell r="H951" t="str">
            <v>BNP PARIBAS</v>
          </cell>
        </row>
        <row r="952">
          <cell r="H952" t="str">
            <v>BOC AVIATION LTD</v>
          </cell>
        </row>
        <row r="953">
          <cell r="H953" t="str">
            <v>CHINA CINDA 2020 I MNGMN</v>
          </cell>
        </row>
        <row r="954">
          <cell r="H954" t="str">
            <v>CHINA CINDA ASSET MGMT</v>
          </cell>
        </row>
        <row r="955">
          <cell r="H955" t="str">
            <v>CHINA GOVT INTL BOND</v>
          </cell>
        </row>
        <row r="956">
          <cell r="H956" t="str">
            <v>FWD GROUP HOLDINGS LTD</v>
          </cell>
        </row>
        <row r="957">
          <cell r="H957" t="str">
            <v>FWD GROUP HOLDINGS LTD</v>
          </cell>
        </row>
        <row r="958">
          <cell r="H958" t="str">
            <v>FWD GROUP HOLDINGS LTD</v>
          </cell>
        </row>
        <row r="959">
          <cell r="H959" t="str">
            <v>FWD GROUP HOLDINGS LTD</v>
          </cell>
        </row>
        <row r="960">
          <cell r="H960" t="str">
            <v>HK GOVT BOND PROGRAMME</v>
          </cell>
        </row>
        <row r="961">
          <cell r="H961" t="str">
            <v>GLP CHINA HOLDINGS LTD</v>
          </cell>
        </row>
        <row r="962">
          <cell r="H962" t="str">
            <v>GREENTOWN CHINA HLDGS</v>
          </cell>
        </row>
        <row r="963">
          <cell r="H963" t="str">
            <v>SINOSING SERV P L</v>
          </cell>
        </row>
        <row r="964">
          <cell r="H964" t="str">
            <v>FOXCONN FAR EAST LTD</v>
          </cell>
        </row>
        <row r="965">
          <cell r="H965" t="str">
            <v>HPHT FINANCE 21</v>
          </cell>
        </row>
        <row r="966">
          <cell r="H966" t="str">
            <v>HUARONG FINANCE II</v>
          </cell>
        </row>
        <row r="967">
          <cell r="H967" t="str">
            <v>IND &amp; COMM BK OF CHINA</v>
          </cell>
        </row>
        <row r="968">
          <cell r="H968" t="str">
            <v>IND &amp; COMM BK OF CHINA</v>
          </cell>
        </row>
        <row r="969">
          <cell r="H969" t="str">
            <v>PERUSAHAAN PENERBIT SBSN</v>
          </cell>
        </row>
        <row r="970">
          <cell r="H970" t="str">
            <v>ING GROEP NV</v>
          </cell>
        </row>
        <row r="971">
          <cell r="H971" t="str">
            <v>ING GROEP NV</v>
          </cell>
        </row>
        <row r="972">
          <cell r="H972" t="str">
            <v>KUNMING RAIL TRANSIT GRP</v>
          </cell>
        </row>
        <row r="973">
          <cell r="H973" t="str">
            <v>KUNMING RAIL TRANSIT GRP</v>
          </cell>
        </row>
        <row r="974">
          <cell r="H974" t="str">
            <v>HONG KONG JY FLOWER</v>
          </cell>
        </row>
        <row r="975">
          <cell r="H975" t="str">
            <v>HONG KONG JY FLOWER</v>
          </cell>
        </row>
        <row r="976">
          <cell r="H976" t="str">
            <v>LAI SUN MTN LTD</v>
          </cell>
        </row>
        <row r="977">
          <cell r="H977" t="str">
            <v>LINYI EAST CITY INV GRP</v>
          </cell>
        </row>
        <row r="978">
          <cell r="H978" t="str">
            <v>LY GUOYUAN INVEST HLD GR</v>
          </cell>
        </row>
        <row r="979">
          <cell r="H979" t="str">
            <v>EXPAND LEAD LTD</v>
          </cell>
        </row>
        <row r="980">
          <cell r="H980" t="str">
            <v>RKPF OVERSEAS 2019 A LTD</v>
          </cell>
        </row>
        <row r="981">
          <cell r="H981" t="str">
            <v>SANDS CHINA LTD</v>
          </cell>
        </row>
        <row r="982">
          <cell r="H982" t="str">
            <v>SANDS CHINA LTD</v>
          </cell>
        </row>
        <row r="983">
          <cell r="H983" t="str">
            <v>SANDS CHINA LTD</v>
          </cell>
        </row>
        <row r="984">
          <cell r="H984" t="str">
            <v>SHANDONG ZHENGFANG HOLDI</v>
          </cell>
        </row>
        <row r="985">
          <cell r="H985" t="str">
            <v>SD IRON &amp; STEEL XINHENG</v>
          </cell>
        </row>
        <row r="986">
          <cell r="H986" t="str">
            <v>SHENHUA OVERSEAS CAPITAL</v>
          </cell>
        </row>
        <row r="987">
          <cell r="H987" t="str">
            <v>SHUI ON DEVELOPMENT HLDG</v>
          </cell>
        </row>
        <row r="988">
          <cell r="H988" t="str">
            <v>SHUI ON DEVELOPMENT HLDG</v>
          </cell>
        </row>
        <row r="989">
          <cell r="H989" t="str">
            <v>MEGA WISDOM GLOBAL</v>
          </cell>
        </row>
        <row r="990">
          <cell r="H990" t="str">
            <v>SINOPEC GRP DEV 2018</v>
          </cell>
        </row>
        <row r="991">
          <cell r="H991" t="str">
            <v>SINOPEC GRP DEV 2018</v>
          </cell>
        </row>
        <row r="992">
          <cell r="H992" t="str">
            <v>SINOPEC GRP DEV 2018</v>
          </cell>
        </row>
        <row r="993">
          <cell r="H993" t="str">
            <v>SINOPEC GRP DEV 2018</v>
          </cell>
        </row>
        <row r="994">
          <cell r="H994" t="str">
            <v>SOFTBANK GROUP CORP</v>
          </cell>
        </row>
        <row r="995">
          <cell r="H995" t="str">
            <v>SOFTBANK GROUP CORP</v>
          </cell>
        </row>
        <row r="996">
          <cell r="H996" t="str">
            <v>SOFTBANK GROUP CORP</v>
          </cell>
        </row>
        <row r="997">
          <cell r="H997" t="str">
            <v>SOFTBANK GROUP CORP</v>
          </cell>
        </row>
        <row r="998">
          <cell r="H998" t="str">
            <v>SOFTBANK GROUP CORP</v>
          </cell>
        </row>
        <row r="999">
          <cell r="H999" t="str">
            <v>STANDARD CHARTERED PLC</v>
          </cell>
        </row>
        <row r="1000">
          <cell r="H1000" t="str">
            <v>STANDARD CHARTERED PLC</v>
          </cell>
        </row>
        <row r="1001">
          <cell r="H1001" t="str">
            <v>STANDARD CHARTERED PLC</v>
          </cell>
        </row>
        <row r="1002">
          <cell r="H1002" t="str">
            <v>SUN HUNG KAI PROP (CAP)</v>
          </cell>
        </row>
        <row r="1003">
          <cell r="H1003" t="str">
            <v>SWIRE PACIFIC MTN FIN</v>
          </cell>
        </row>
        <row r="1004">
          <cell r="H1004" t="str">
            <v>SWIRE PACIFIC MTN FIN</v>
          </cell>
        </row>
        <row r="1005">
          <cell r="H1005" t="str">
            <v>TIANJIN INVST MANAGEMENT</v>
          </cell>
        </row>
        <row r="1006">
          <cell r="H1006" t="str">
            <v>CREDIT SUISSE NEW YORK</v>
          </cell>
        </row>
        <row r="1007">
          <cell r="H1007" t="str">
            <v>VODAFONE GROUP PLC</v>
          </cell>
        </row>
        <row r="1008">
          <cell r="H1008" t="str">
            <v>WEIFANG URBAN CON DEV</v>
          </cell>
        </row>
        <row r="1009">
          <cell r="H1009" t="str">
            <v>HUBEI SCI TECH INV HK</v>
          </cell>
        </row>
        <row r="1010">
          <cell r="H1010" t="str">
            <v>WING TAI PROPERTIES FINA</v>
          </cell>
        </row>
        <row r="1011">
          <cell r="H1011" t="str">
            <v>WYNN MACAU LTD</v>
          </cell>
        </row>
        <row r="1012">
          <cell r="H1012" t="str">
            <v>WESTWOOD GRP HOLD LTD</v>
          </cell>
        </row>
        <row r="1013">
          <cell r="H1013" t="str">
            <v>YUEXIU REIT MTN CO</v>
          </cell>
        </row>
        <row r="1014">
          <cell r="H1014" t="str">
            <v>HUAFA 2021 I CO LTD</v>
          </cell>
        </row>
        <row r="1015">
          <cell r="H1015" t="str">
            <v>ZOUCHENG LIMIN CONSTR</v>
          </cell>
        </row>
        <row r="1016">
          <cell r="H1016" t="str">
            <v>WEIHAI HUANTONG INV</v>
          </cell>
        </row>
        <row r="1017">
          <cell r="H1017" t="str">
            <v>HKCG FINANCE LTD</v>
          </cell>
        </row>
        <row r="1018">
          <cell r="H1018" t="str">
            <v>HUBEI GGD STATE ASSET</v>
          </cell>
        </row>
        <row r="1019">
          <cell r="H1019" t="str">
            <v>CHINA AOYUAN GROUP LTD</v>
          </cell>
        </row>
        <row r="1020">
          <cell r="H1020" t="str">
            <v>SUNAC CHINA HOLDINGS LTD</v>
          </cell>
        </row>
        <row r="1021">
          <cell r="H1021" t="str">
            <v>ADD HERO HOLDINGS</v>
          </cell>
        </row>
        <row r="1022">
          <cell r="H1022" t="str">
            <v>ADD HERO HOLDINGS</v>
          </cell>
        </row>
        <row r="1023">
          <cell r="H1023" t="str">
            <v>ADD HERO HOLDINGS</v>
          </cell>
        </row>
        <row r="1024">
          <cell r="H1024" t="str">
            <v>HSBC BANK PLC</v>
          </cell>
        </row>
        <row r="1025">
          <cell r="H1025" t="str">
            <v>EVE BATTERY INVESTMENT L</v>
          </cell>
        </row>
        <row r="1026">
          <cell r="H1026" t="str">
            <v>XIAOMI BEST TIME INTL</v>
          </cell>
        </row>
        <row r="1027">
          <cell r="H1027" t="str">
            <v>REPUBLIC OF AUSTRIA</v>
          </cell>
        </row>
        <row r="1028">
          <cell r="H1028" t="str">
            <v>CENTRAL CHN REAL ESTATE</v>
          </cell>
        </row>
        <row r="1029">
          <cell r="H1029" t="str">
            <v>CENTRAL CHN REAL ESTATE</v>
          </cell>
        </row>
        <row r="1030">
          <cell r="H1030" t="str">
            <v>US TREASURY N/B</v>
          </cell>
        </row>
        <row r="1031">
          <cell r="H1031" t="str">
            <v>POWERLONG REAL ESTATE</v>
          </cell>
        </row>
        <row r="1032">
          <cell r="H1032" t="str">
            <v>BANK OF CHINA/SYDNEY</v>
          </cell>
        </row>
        <row r="1033">
          <cell r="H1033" t="str">
            <v>BANK OF CHINA/HONG KONG</v>
          </cell>
        </row>
        <row r="1034">
          <cell r="H1034" t="str">
            <v>BANK OF CHINA/HONG KONG</v>
          </cell>
        </row>
        <row r="1035">
          <cell r="H1035" t="str">
            <v>POSEIDON FINANCE 1 LTD</v>
          </cell>
        </row>
        <row r="1036">
          <cell r="H1036" t="str">
            <v>US TREASURY N/B</v>
          </cell>
        </row>
        <row r="1037">
          <cell r="H1037" t="str">
            <v>AGRIC BK CHINA/TOKYO</v>
          </cell>
        </row>
        <row r="1038">
          <cell r="H1038" t="str">
            <v>BANK OF CHINA LTD/DUBAI</v>
          </cell>
        </row>
        <row r="1039">
          <cell r="H1039" t="str">
            <v>IND &amp; COMM BANK CN/MACAU</v>
          </cell>
        </row>
        <row r="1040">
          <cell r="H1040" t="str">
            <v>BANK OF COMM/MACAU</v>
          </cell>
        </row>
        <row r="1041">
          <cell r="H1041" t="str">
            <v>US TREASURY N/B</v>
          </cell>
        </row>
        <row r="1042">
          <cell r="H1042" t="str">
            <v>ZOUCHENG LIMIN CONSTR</v>
          </cell>
        </row>
        <row r="1043">
          <cell r="H1043" t="str">
            <v>CD JINKAI ASSET MNGMT</v>
          </cell>
        </row>
        <row r="1044">
          <cell r="H1044" t="str">
            <v>BK OF COMMUNICATIONS/SYD</v>
          </cell>
        </row>
        <row r="1045">
          <cell r="H1045" t="str">
            <v>US TREASURY N/B</v>
          </cell>
        </row>
        <row r="1046">
          <cell r="H1046" t="str">
            <v>IND &amp; COMM BK CHN/LONDON</v>
          </cell>
        </row>
        <row r="1047">
          <cell r="H1047" t="str">
            <v>US TREASURY N/B</v>
          </cell>
        </row>
        <row r="1048">
          <cell r="H1048" t="str">
            <v>US TREASURY N/B</v>
          </cell>
        </row>
        <row r="1049">
          <cell r="H1049" t="str">
            <v>US TREASURY N/B</v>
          </cell>
        </row>
        <row r="1050">
          <cell r="H1050" t="str">
            <v>SANDS CHINA LTD</v>
          </cell>
        </row>
        <row r="1051">
          <cell r="H1051" t="str">
            <v>US TREASURY N/B</v>
          </cell>
        </row>
        <row r="1052">
          <cell r="H1052" t="str">
            <v>US TREASURY N/B</v>
          </cell>
        </row>
        <row r="1053">
          <cell r="H1053" t="str">
            <v>BANK OF COMM/MACAU</v>
          </cell>
        </row>
        <row r="1054">
          <cell r="H1054" t="str">
            <v>IND &amp; COMM BK CHN/TOKYO</v>
          </cell>
        </row>
        <row r="1055">
          <cell r="H1055" t="str">
            <v>WEIHAI HUANTONG INV</v>
          </cell>
        </row>
        <row r="1056">
          <cell r="H1056" t="str">
            <v>IND &amp; COMM BK CHINA/LUX</v>
          </cell>
        </row>
        <row r="1057">
          <cell r="H1057" t="str">
            <v>AGRICULTURAL BK CN/MACAO</v>
          </cell>
        </row>
        <row r="1058">
          <cell r="H1058" t="str">
            <v>US TREASURY N/B</v>
          </cell>
        </row>
        <row r="1059">
          <cell r="H1059" t="str">
            <v>SHUIFA INT HLD BVI</v>
          </cell>
        </row>
        <row r="1060">
          <cell r="H1060" t="str">
            <v>IND &amp; COMM BK CHN MACAU</v>
          </cell>
        </row>
        <row r="1061">
          <cell r="H1061" t="str">
            <v>SHANDONG ZHENGFANG HOLDI</v>
          </cell>
        </row>
        <row r="1062">
          <cell r="H1062" t="str">
            <v>HAINA URBAN INV INT HO</v>
          </cell>
        </row>
        <row r="1063">
          <cell r="H1063" t="str">
            <v>LY GUOYUAN INVEST HLD GR</v>
          </cell>
        </row>
        <row r="1064">
          <cell r="H1064" t="str">
            <v>WANSHENG INTL BVI</v>
          </cell>
        </row>
        <row r="1065">
          <cell r="H1065" t="str">
            <v>LY GUOYUAN INVEST HLD GR</v>
          </cell>
        </row>
        <row r="1066">
          <cell r="H1066" t="str">
            <v>IND &amp; COMM BK CHN/TOKYO</v>
          </cell>
        </row>
        <row r="1067">
          <cell r="H1067" t="str">
            <v>BANK OF COMM/MACAU</v>
          </cell>
        </row>
        <row r="1068">
          <cell r="H1068" t="str">
            <v>IND &amp; COMM BK CHN MACAU</v>
          </cell>
        </row>
        <row r="1069">
          <cell r="H1069" t="str">
            <v>IND &amp; COMM BK CHN MACAU</v>
          </cell>
        </row>
        <row r="1070">
          <cell r="H1070" t="str">
            <v>MICROSOFT CORP</v>
          </cell>
        </row>
        <row r="1071">
          <cell r="H1071" t="str">
            <v>ALPHABET INC</v>
          </cell>
        </row>
        <row r="1072">
          <cell r="H1072" t="str">
            <v>APPLE INC</v>
          </cell>
        </row>
        <row r="1073">
          <cell r="H1073" t="str">
            <v>APPLE INC</v>
          </cell>
        </row>
        <row r="1074">
          <cell r="H1074" t="str">
            <v>AMERICAN EXPRESS CO</v>
          </cell>
        </row>
        <row r="1075">
          <cell r="H1075" t="str">
            <v>WALMART INC</v>
          </cell>
        </row>
        <row r="1076">
          <cell r="H1076" t="str">
            <v>JPMORGAN CHASE &amp; CO</v>
          </cell>
        </row>
        <row r="1077">
          <cell r="H1077" t="str">
            <v>BP CAP MARKETS AMERICA</v>
          </cell>
        </row>
        <row r="1078">
          <cell r="H1078" t="str">
            <v>META PLATFORMS INC</v>
          </cell>
        </row>
        <row r="1079">
          <cell r="H1079" t="str">
            <v>PFIZER INC</v>
          </cell>
        </row>
        <row r="1080">
          <cell r="H1080" t="str">
            <v>VISA INC</v>
          </cell>
        </row>
        <row r="1081">
          <cell r="H1081" t="str">
            <v>AMAZON.COM INC</v>
          </cell>
        </row>
        <row r="1082">
          <cell r="H1082" t="str">
            <v>INTEL CORP</v>
          </cell>
        </row>
        <row r="1083">
          <cell r="H1083" t="str">
            <v>JOHNSON &amp; JOHNSON</v>
          </cell>
        </row>
        <row r="1084">
          <cell r="H1084" t="str">
            <v>COCA-COLA CO/THE</v>
          </cell>
        </row>
        <row r="1085">
          <cell r="H1085" t="str">
            <v>APPLE INC</v>
          </cell>
        </row>
        <row r="1086">
          <cell r="H1086" t="str">
            <v>PROCTER &amp; GAMBLE CO/THE</v>
          </cell>
        </row>
        <row r="1087">
          <cell r="H1087" t="str">
            <v>DEUTSCHE TELEKOM AG</v>
          </cell>
        </row>
        <row r="1088">
          <cell r="H1088" t="str">
            <v>DEUTSCHE BAHN FIN GMBH</v>
          </cell>
        </row>
        <row r="1089">
          <cell r="H1089" t="str">
            <v>IND &amp; COMM BK CHN/TOKYO</v>
          </cell>
        </row>
        <row r="1090">
          <cell r="H1090" t="str">
            <v>CHN CONSTRUCT BK/SYDNEY</v>
          </cell>
        </row>
        <row r="1091">
          <cell r="H1091" t="str">
            <v>BANK OF CHINA/TOKYO</v>
          </cell>
        </row>
        <row r="1092">
          <cell r="H1092" t="str">
            <v>CHINA CONSTRUCT BK/TOKYO</v>
          </cell>
        </row>
        <row r="1093">
          <cell r="H1093"/>
        </row>
        <row r="1094">
          <cell r="H1094"/>
        </row>
        <row r="1095">
          <cell r="H1095"/>
        </row>
        <row r="1096">
          <cell r="H1096"/>
        </row>
        <row r="1097">
          <cell r="H1097"/>
        </row>
        <row r="1098">
          <cell r="H1098"/>
        </row>
        <row r="1099">
          <cell r="H1099"/>
        </row>
        <row r="1100">
          <cell r="H1100"/>
        </row>
        <row r="1101">
          <cell r="H1101"/>
        </row>
        <row r="1102">
          <cell r="H1102"/>
        </row>
        <row r="1103">
          <cell r="H1103"/>
        </row>
        <row r="1104">
          <cell r="H1104"/>
        </row>
        <row r="1105">
          <cell r="H1105"/>
        </row>
        <row r="1106">
          <cell r="H1106"/>
        </row>
        <row r="1107">
          <cell r="H1107"/>
        </row>
        <row r="1108">
          <cell r="H1108"/>
        </row>
        <row r="1109">
          <cell r="H1109"/>
        </row>
        <row r="1110">
          <cell r="H1110"/>
        </row>
        <row r="1111">
          <cell r="H1111"/>
        </row>
        <row r="1112">
          <cell r="H1112"/>
        </row>
        <row r="1113">
          <cell r="H1113"/>
        </row>
        <row r="1114">
          <cell r="H1114"/>
        </row>
        <row r="1115">
          <cell r="H1115"/>
        </row>
        <row r="1116">
          <cell r="H1116"/>
        </row>
        <row r="1117">
          <cell r="H1117"/>
        </row>
        <row r="1118">
          <cell r="H1118"/>
        </row>
        <row r="1119">
          <cell r="H1119"/>
        </row>
        <row r="1120">
          <cell r="H1120"/>
        </row>
        <row r="1121">
          <cell r="H1121"/>
        </row>
        <row r="1122">
          <cell r="H1122"/>
        </row>
        <row r="1123">
          <cell r="H1123"/>
        </row>
        <row r="1124">
          <cell r="H1124"/>
        </row>
        <row r="1125">
          <cell r="H1125"/>
        </row>
        <row r="1126">
          <cell r="H1126"/>
        </row>
        <row r="1127">
          <cell r="H1127"/>
        </row>
        <row r="1128">
          <cell r="H1128"/>
        </row>
        <row r="1129">
          <cell r="H1129"/>
        </row>
        <row r="1130">
          <cell r="H1130"/>
        </row>
        <row r="1131">
          <cell r="H1131"/>
        </row>
        <row r="1132">
          <cell r="H1132"/>
        </row>
        <row r="1133">
          <cell r="H1133"/>
        </row>
        <row r="1134">
          <cell r="H1134"/>
        </row>
        <row r="1135">
          <cell r="H1135"/>
        </row>
        <row r="1136">
          <cell r="H1136"/>
        </row>
        <row r="1137">
          <cell r="H1137"/>
        </row>
        <row r="1138">
          <cell r="H1138"/>
        </row>
        <row r="1139">
          <cell r="H1139"/>
        </row>
        <row r="1140">
          <cell r="H1140"/>
        </row>
        <row r="1141">
          <cell r="H1141"/>
        </row>
        <row r="1142">
          <cell r="H1142"/>
        </row>
        <row r="1143">
          <cell r="H1143"/>
        </row>
        <row r="1144">
          <cell r="H1144"/>
        </row>
        <row r="1145">
          <cell r="H1145"/>
        </row>
        <row r="1146">
          <cell r="H1146"/>
        </row>
        <row r="1147">
          <cell r="H1147"/>
        </row>
        <row r="1148">
          <cell r="H1148"/>
        </row>
        <row r="1149">
          <cell r="H1149"/>
        </row>
        <row r="1150">
          <cell r="H1150"/>
        </row>
        <row r="1151">
          <cell r="H1151"/>
        </row>
        <row r="1152">
          <cell r="H1152"/>
        </row>
        <row r="1153">
          <cell r="H1153"/>
        </row>
        <row r="1154">
          <cell r="H1154"/>
        </row>
        <row r="1155">
          <cell r="H1155"/>
        </row>
        <row r="1156">
          <cell r="H1156"/>
        </row>
        <row r="1157">
          <cell r="H1157"/>
        </row>
        <row r="1158">
          <cell r="H1158"/>
        </row>
        <row r="1159">
          <cell r="H1159"/>
        </row>
        <row r="1160">
          <cell r="H1160"/>
        </row>
        <row r="1161">
          <cell r="H1161"/>
        </row>
        <row r="1162">
          <cell r="H1162"/>
        </row>
        <row r="1163">
          <cell r="H1163"/>
        </row>
        <row r="1164">
          <cell r="H1164"/>
        </row>
        <row r="1165">
          <cell r="H1165"/>
        </row>
        <row r="1166">
          <cell r="H1166"/>
        </row>
        <row r="1167">
          <cell r="H1167"/>
        </row>
        <row r="1168">
          <cell r="H1168"/>
        </row>
        <row r="1169">
          <cell r="H1169"/>
        </row>
        <row r="1170">
          <cell r="H1170"/>
        </row>
        <row r="1171">
          <cell r="H1171"/>
        </row>
        <row r="1172">
          <cell r="H1172"/>
        </row>
        <row r="1173">
          <cell r="H1173"/>
        </row>
        <row r="1174">
          <cell r="H1174"/>
        </row>
        <row r="1175">
          <cell r="H1175"/>
        </row>
        <row r="1176">
          <cell r="H1176"/>
        </row>
        <row r="1177">
          <cell r="H1177"/>
        </row>
        <row r="1178">
          <cell r="H1178"/>
        </row>
        <row r="1179">
          <cell r="H1179"/>
        </row>
        <row r="1180">
          <cell r="H1180"/>
        </row>
        <row r="1181">
          <cell r="H1181"/>
        </row>
        <row r="1182">
          <cell r="H1182"/>
        </row>
        <row r="1183">
          <cell r="H1183"/>
        </row>
        <row r="1184">
          <cell r="H1184"/>
        </row>
        <row r="1185">
          <cell r="H1185"/>
        </row>
        <row r="1186">
          <cell r="H1186"/>
        </row>
        <row r="1187">
          <cell r="H1187"/>
        </row>
        <row r="1188">
          <cell r="H1188"/>
        </row>
        <row r="1189">
          <cell r="H1189"/>
        </row>
        <row r="1190">
          <cell r="H1190"/>
        </row>
        <row r="1191">
          <cell r="H1191"/>
        </row>
        <row r="1192">
          <cell r="H1192"/>
        </row>
        <row r="1193">
          <cell r="H1193"/>
        </row>
        <row r="1194">
          <cell r="H1194"/>
        </row>
        <row r="1195">
          <cell r="H1195"/>
        </row>
        <row r="1196">
          <cell r="H1196"/>
        </row>
        <row r="1197">
          <cell r="H1197"/>
        </row>
        <row r="1198">
          <cell r="H1198"/>
        </row>
        <row r="1199">
          <cell r="H1199"/>
        </row>
        <row r="1200">
          <cell r="H1200"/>
        </row>
        <row r="1201">
          <cell r="H1201"/>
        </row>
        <row r="1202">
          <cell r="H1202"/>
        </row>
        <row r="1203">
          <cell r="H1203"/>
        </row>
        <row r="1204">
          <cell r="H1204"/>
        </row>
        <row r="1205">
          <cell r="H1205"/>
        </row>
        <row r="1206">
          <cell r="H1206"/>
        </row>
        <row r="1207">
          <cell r="H1207"/>
        </row>
        <row r="1208">
          <cell r="H1208"/>
        </row>
        <row r="1209">
          <cell r="H1209"/>
        </row>
        <row r="1210">
          <cell r="H1210"/>
        </row>
        <row r="1211">
          <cell r="H1211"/>
        </row>
      </sheetData>
      <sheetData sheetId="2"/>
      <sheetData sheetId="3"/>
      <sheetData sheetId="4">
        <row r="2">
          <cell r="J2" t="str">
            <v>IND &amp; COMM BK CHINA/LUX</v>
          </cell>
        </row>
        <row r="3">
          <cell r="J3" t="str">
            <v>BANK OF CHINA/MACAU</v>
          </cell>
        </row>
        <row r="4">
          <cell r="J4" t="str">
            <v>BK OF COMMUNICATIONS/SG</v>
          </cell>
        </row>
        <row r="5">
          <cell r="J5" t="str">
            <v>AGRICULTURAL BK CN/MACAO</v>
          </cell>
        </row>
        <row r="6">
          <cell r="J6" t="str">
            <v>GUANGZHOU RURAL BANK</v>
          </cell>
        </row>
        <row r="7">
          <cell r="J7" t="str">
            <v>LENOVO GROUP LTD</v>
          </cell>
        </row>
        <row r="8">
          <cell r="J8" t="str">
            <v>CHONGQING NANAN CON DEV</v>
          </cell>
        </row>
        <row r="9">
          <cell r="J9" t="str">
            <v>EMIRATES NBD BANK PJSC</v>
          </cell>
        </row>
        <row r="10">
          <cell r="J10" t="str">
            <v>CN HUANENG GP HK TREASUR</v>
          </cell>
        </row>
        <row r="11">
          <cell r="J11" t="str">
            <v>CHINA GOVT INTL BOND</v>
          </cell>
        </row>
        <row r="12">
          <cell r="J12" t="str">
            <v>CATHAY PAC MTN FIN HK</v>
          </cell>
        </row>
        <row r="13">
          <cell r="J13" t="str">
            <v>FEC FINANCE LTD</v>
          </cell>
        </row>
        <row r="14">
          <cell r="J14" t="str">
            <v>LEE &amp; MAN PAPER MFG LTD</v>
          </cell>
        </row>
        <row r="15">
          <cell r="J15" t="str">
            <v>AGILE GROUP HOLDINGS LTD</v>
          </cell>
        </row>
        <row r="16">
          <cell r="J16" t="str">
            <v>SEAZEN GROUP LTD</v>
          </cell>
        </row>
        <row r="17">
          <cell r="J17" t="str">
            <v>NWD FINANCE (BVI) LTD</v>
          </cell>
        </row>
        <row r="18">
          <cell r="J18" t="str">
            <v>CHINA AOYUAN GROUP LTD</v>
          </cell>
        </row>
        <row r="19">
          <cell r="J19" t="str">
            <v>CHINA SOUTH CITY HOLDING</v>
          </cell>
        </row>
        <row r="20">
          <cell r="J20" t="str">
            <v>COUNTRY GARDEN HLDGS</v>
          </cell>
        </row>
        <row r="21">
          <cell r="J21" t="str">
            <v>EASY TACTIC LTD</v>
          </cell>
        </row>
        <row r="22">
          <cell r="J22" t="str">
            <v>KAISA GROUP HOLDINGS LTD</v>
          </cell>
        </row>
        <row r="23">
          <cell r="J23" t="str">
            <v>MODERN LAND CHINA CO LTD</v>
          </cell>
        </row>
        <row r="24">
          <cell r="J24" t="str">
            <v>POWERLONG REAL ESTATE</v>
          </cell>
        </row>
        <row r="25">
          <cell r="J25" t="str">
            <v>MEGA WISDOM GLOBAL</v>
          </cell>
        </row>
        <row r="26">
          <cell r="J26" t="str">
            <v>SUNAC CHINA HOLDINGS LTD</v>
          </cell>
        </row>
        <row r="27">
          <cell r="J27" t="str">
            <v>CELESTIAL MILES LTD</v>
          </cell>
        </row>
        <row r="28">
          <cell r="J28" t="str">
            <v>RH INTL FINANCE LTD</v>
          </cell>
        </row>
        <row r="29">
          <cell r="J29" t="str">
            <v>FRANSHION BRILLIANT LTD</v>
          </cell>
        </row>
        <row r="30">
          <cell r="J30" t="str">
            <v>SMART INSIGHT INTL LTD</v>
          </cell>
        </row>
        <row r="31">
          <cell r="J31" t="str">
            <v>IQIYI INC</v>
          </cell>
        </row>
        <row r="32">
          <cell r="J32" t="str">
            <v>PDD HOLDINGS INC</v>
          </cell>
        </row>
        <row r="33">
          <cell r="J33" t="str">
            <v>CHINA CONSTRUCT BK/SEOUL</v>
          </cell>
        </row>
        <row r="34">
          <cell r="J34" t="str">
            <v>BARCLAYS BANK PLC</v>
          </cell>
        </row>
        <row r="35">
          <cell r="J35" t="str">
            <v>TEQU MAYFLOWER LTD</v>
          </cell>
        </row>
        <row r="36">
          <cell r="J36" t="str">
            <v>SHUI ON DEVELOPMENT HLDG</v>
          </cell>
        </row>
        <row r="37">
          <cell r="J37" t="str">
            <v>IND &amp; COMM BANK CN/MACAU</v>
          </cell>
        </row>
        <row r="38">
          <cell r="J38" t="str">
            <v>AGRICULTURAL BK CHINA/HK</v>
          </cell>
        </row>
        <row r="39">
          <cell r="J39" t="str">
            <v>LS FINANCE 2017 LTD</v>
          </cell>
        </row>
        <row r="40">
          <cell r="J40" t="str">
            <v>LS FINANCE 2025 LTD</v>
          </cell>
        </row>
        <row r="41">
          <cell r="J41" t="str">
            <v>PINEBRIDGE INVEST LP</v>
          </cell>
        </row>
        <row r="42">
          <cell r="J42" t="str">
            <v>SUN HUNG KAI &amp; CO BVI</v>
          </cell>
        </row>
        <row r="43">
          <cell r="J43" t="str">
            <v>ZHENRO PROPERTIES GROUP</v>
          </cell>
        </row>
        <row r="44">
          <cell r="J44" t="str">
            <v>EHI CAR SERVICES LTD</v>
          </cell>
        </row>
        <row r="45">
          <cell r="J45" t="str">
            <v>RONSHINE CHINA</v>
          </cell>
        </row>
        <row r="46">
          <cell r="J46" t="str">
            <v>CHN CONSTRUCT BK/SYDNEY</v>
          </cell>
        </row>
        <row r="47">
          <cell r="J47" t="str">
            <v>MCC HOLDING HK CORP LTD</v>
          </cell>
        </row>
        <row r="48">
          <cell r="J48" t="str">
            <v>TENCENT HOLDINGS LTD</v>
          </cell>
        </row>
        <row r="49">
          <cell r="J49" t="str">
            <v>CHINA RESOURCES LAND LTD</v>
          </cell>
        </row>
        <row r="50">
          <cell r="J50" t="str">
            <v>POLY REAL ESTATE FINANCE</v>
          </cell>
        </row>
        <row r="51">
          <cell r="J51" t="str">
            <v>LEVC FINANCE LTD</v>
          </cell>
        </row>
        <row r="52">
          <cell r="J52" t="str">
            <v>BAIC FINANCE INV CO LTD</v>
          </cell>
        </row>
        <row r="53">
          <cell r="J53" t="str">
            <v>HUATONG INTNL INV HLDNS</v>
          </cell>
        </row>
        <row r="54">
          <cell r="J54" t="str">
            <v>VERTEX CAPITAL INV LTD</v>
          </cell>
        </row>
        <row r="55">
          <cell r="J55" t="str">
            <v>BANK OF CHINA/HONG KONG</v>
          </cell>
        </row>
        <row r="56">
          <cell r="J56" t="str">
            <v>BANK OF CHINA/SINGAPORE</v>
          </cell>
        </row>
        <row r="57">
          <cell r="J57" t="str">
            <v>ICBCIL FINANCE CO LTD</v>
          </cell>
        </row>
        <row r="58">
          <cell r="J58" t="str">
            <v>JOY TRSR ASSETS HLD</v>
          </cell>
        </row>
        <row r="59">
          <cell r="J59" t="str">
            <v>CHINA CINDA FINANCE 2017</v>
          </cell>
        </row>
        <row r="60">
          <cell r="J60" t="str">
            <v>TOWNGAS FINANCE LTD</v>
          </cell>
        </row>
        <row r="61">
          <cell r="J61" t="str">
            <v>FAR EAST HORIZON LTD</v>
          </cell>
        </row>
        <row r="62">
          <cell r="J62" t="str">
            <v>YANLORD LAND HK CO LTD</v>
          </cell>
        </row>
        <row r="63">
          <cell r="J63" t="str">
            <v>VANKE REAL ESTATE HK</v>
          </cell>
        </row>
        <row r="64">
          <cell r="J64" t="str">
            <v>CHANG DEVELOPMENT INT</v>
          </cell>
        </row>
        <row r="65">
          <cell r="J65" t="str">
            <v>CDBL FUNDING TWO</v>
          </cell>
        </row>
        <row r="66">
          <cell r="J66" t="str">
            <v>SCI HK DEVELOPMENT LTD</v>
          </cell>
        </row>
        <row r="67">
          <cell r="J67" t="str">
            <v>IND &amp; COMM BK CHINA/SG</v>
          </cell>
        </row>
        <row r="68">
          <cell r="J68" t="str">
            <v>NXP BV/NXP FUNDING LLC</v>
          </cell>
        </row>
        <row r="69">
          <cell r="J69" t="str">
            <v>PUTIAN ASETS INVST CO</v>
          </cell>
        </row>
        <row r="70">
          <cell r="J70" t="str">
            <v>SX FINANCIAL ASSETS MMT</v>
          </cell>
        </row>
        <row r="71">
          <cell r="J71" t="str">
            <v>SHANGYU ST INV OPE</v>
          </cell>
        </row>
        <row r="72">
          <cell r="J72" t="str">
            <v>BK OF COMMUNICATIONS/HK</v>
          </cell>
        </row>
        <row r="73">
          <cell r="J73" t="str">
            <v>EXPORT-IMPORT BANK KOREA</v>
          </cell>
        </row>
        <row r="74">
          <cell r="J74" t="str">
            <v>KFW</v>
          </cell>
        </row>
        <row r="75">
          <cell r="J75" t="str">
            <v>HONG KONG MORTGAGE CORP</v>
          </cell>
        </row>
        <row r="76">
          <cell r="J76" t="str">
            <v>MTR CORP LTD</v>
          </cell>
        </row>
        <row r="77">
          <cell r="J77" t="str">
            <v>CALC BOND 3 LTD</v>
          </cell>
        </row>
        <row r="78">
          <cell r="J78" t="str">
            <v>CHINA CITIC BANK INTL</v>
          </cell>
        </row>
        <row r="79">
          <cell r="J79" t="str">
            <v>SHUIFA INT HLD BVI</v>
          </cell>
        </row>
        <row r="80">
          <cell r="J80" t="str">
            <v>ING GROEP NV</v>
          </cell>
        </row>
        <row r="81">
          <cell r="J81" t="str">
            <v>CFLD CAYMAN INVESTMENT</v>
          </cell>
        </row>
        <row r="82">
          <cell r="J82" t="str">
            <v>FWD GROUP HOLDINGS LTD</v>
          </cell>
        </row>
        <row r="83">
          <cell r="J83" t="str">
            <v>HK GOVT BOND PROGRAMME</v>
          </cell>
        </row>
        <row r="84">
          <cell r="J84" t="str">
            <v>GLP CHINA HOLDINGS LTD</v>
          </cell>
        </row>
        <row r="85">
          <cell r="J85" t="str">
            <v>GREENTOWN CHINA HLDGS</v>
          </cell>
        </row>
        <row r="86">
          <cell r="J86" t="str">
            <v>HLP FINANCE LTD</v>
          </cell>
        </row>
        <row r="87">
          <cell r="J87" t="str">
            <v>PROVEN HONOUR CAPITAL</v>
          </cell>
        </row>
        <row r="88">
          <cell r="J88" t="str">
            <v>PROVEN GLORY CAPITAL LTD</v>
          </cell>
        </row>
        <row r="89">
          <cell r="J89" t="str">
            <v>KUNMING RAIL TRANSIT GRP</v>
          </cell>
        </row>
        <row r="90">
          <cell r="J90" t="str">
            <v>HONG KONG JY FLOWER</v>
          </cell>
        </row>
        <row r="91">
          <cell r="J91" t="str">
            <v>LAI SUN MTN LTD</v>
          </cell>
        </row>
        <row r="92">
          <cell r="J92" t="str">
            <v>LINYI EAST CITY INV GRP</v>
          </cell>
        </row>
        <row r="93">
          <cell r="J93" t="str">
            <v>LOGAN GROUP CO LTD</v>
          </cell>
        </row>
        <row r="94">
          <cell r="J94" t="str">
            <v>LY GUOYUAN INVEST HLD GR</v>
          </cell>
        </row>
        <row r="95">
          <cell r="J95" t="str">
            <v>EXPAND LEAD LTD</v>
          </cell>
        </row>
        <row r="96">
          <cell r="J96" t="str">
            <v>RONGCHANGDA DEVLP BVI</v>
          </cell>
        </row>
        <row r="97">
          <cell r="J97" t="str">
            <v>SHANDONG ZHENGFANG HOLDI</v>
          </cell>
        </row>
        <row r="98">
          <cell r="J98" t="str">
            <v>SD IRON &amp; STEEL XINHENG</v>
          </cell>
        </row>
        <row r="99">
          <cell r="J99" t="str">
            <v>SHENHUA OVERSEAS CAPITAL</v>
          </cell>
        </row>
        <row r="100">
          <cell r="J100" t="str">
            <v>SINIC HOLDINGS GROUP CO</v>
          </cell>
        </row>
        <row r="101">
          <cell r="J101" t="str">
            <v>TIANJIN INVST MANAGEMENT</v>
          </cell>
        </row>
        <row r="102">
          <cell r="J102" t="str">
            <v>CREDIT SUISSE NEW YORK</v>
          </cell>
        </row>
        <row r="103">
          <cell r="J103" t="str">
            <v>WING TAI PROPERTIES FINA</v>
          </cell>
        </row>
        <row r="104">
          <cell r="J104" t="str">
            <v>WESTWOOD GRP HOLD LTD</v>
          </cell>
        </row>
        <row r="105">
          <cell r="J105" t="str">
            <v>ZOUCHENG LIMIN CONSTR</v>
          </cell>
        </row>
        <row r="106">
          <cell r="J106" t="str">
            <v>WEIHAI HUANTONG INV</v>
          </cell>
        </row>
        <row r="107">
          <cell r="J107" t="str">
            <v>HUBEI GGD STATE ASSET</v>
          </cell>
        </row>
        <row r="108">
          <cell r="J108" t="str">
            <v>ADD HERO HOLDINGS</v>
          </cell>
        </row>
        <row r="109">
          <cell r="J109" t="str">
            <v>HSBC BANK PLC</v>
          </cell>
        </row>
        <row r="110">
          <cell r="J110" t="str">
            <v>EVE BATTERY INVESTMENT L</v>
          </cell>
        </row>
        <row r="111">
          <cell r="J111" t="str">
            <v>REPUBLIC OF AUSTRIA</v>
          </cell>
        </row>
        <row r="112">
          <cell r="J112" t="str">
            <v>LANDSEA GREEN MANAGEMENT</v>
          </cell>
        </row>
        <row r="113">
          <cell r="J113" t="str">
            <v>MACQUARIE BANK LTD</v>
          </cell>
        </row>
        <row r="114">
          <cell r="J114" t="str">
            <v>BANK OF CHINA/SYDNEY</v>
          </cell>
        </row>
        <row r="115">
          <cell r="J115" t="str">
            <v>POSEIDON FINANCE 1 LTD</v>
          </cell>
        </row>
        <row r="116">
          <cell r="J116" t="str">
            <v>AGRIC BK CHINA/TOKYO</v>
          </cell>
        </row>
        <row r="117">
          <cell r="J117" t="str">
            <v>IND &amp; COMM BK CHN MACAU</v>
          </cell>
        </row>
        <row r="118">
          <cell r="J118" t="str">
            <v>BANK OF CHINA LTD/DUBAI</v>
          </cell>
        </row>
        <row r="119">
          <cell r="J119" t="str">
            <v>BANK OF COMM/MACAU</v>
          </cell>
        </row>
        <row r="120">
          <cell r="J120" t="str">
            <v>CD JINKAI ASSET MNGMT</v>
          </cell>
        </row>
        <row r="121">
          <cell r="J121" t="str">
            <v>BK OF COMMUNICATIONS/SYD</v>
          </cell>
        </row>
        <row r="122">
          <cell r="J122" t="str">
            <v>IND &amp; COMM BK CHN/LONDON</v>
          </cell>
        </row>
        <row r="123">
          <cell r="J123" t="str">
            <v>IND &amp; COMM BK CHN/TOKYO</v>
          </cell>
        </row>
        <row r="124">
          <cell r="J124" t="str">
            <v>HAINA URBAN INV INT HO</v>
          </cell>
        </row>
        <row r="125">
          <cell r="J125" t="str">
            <v>WANSHENG INTL BVI</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F5883-CB40-40A7-BE64-344965DCC9B3}">
  <dimension ref="A1:V336"/>
  <sheetViews>
    <sheetView zoomScale="85" zoomScaleNormal="85" workbookViewId="0">
      <selection activeCell="C5" sqref="C5"/>
    </sheetView>
  </sheetViews>
  <sheetFormatPr defaultColWidth="9" defaultRowHeight="15"/>
  <cols>
    <col min="1" max="1" width="26.42578125" style="14" bestFit="1" customWidth="1"/>
    <col min="2" max="2" width="47.42578125" style="13" bestFit="1" customWidth="1"/>
    <col min="3" max="3" width="21.7109375" style="13" customWidth="1"/>
    <col min="4" max="4" width="28.42578125" style="13" customWidth="1"/>
    <col min="23" max="253" width="9" style="14"/>
    <col min="254" max="254" width="19.140625" style="14" customWidth="1"/>
    <col min="255" max="255" width="33.42578125" style="14" customWidth="1"/>
    <col min="256" max="256" width="21.7109375" style="14" customWidth="1"/>
    <col min="257" max="257" width="30.7109375" style="14" customWidth="1"/>
    <col min="258" max="258" width="28.42578125" style="14" customWidth="1"/>
    <col min="259" max="259" width="32.7109375" style="14" customWidth="1"/>
    <col min="260" max="260" width="30.85546875" style="14" customWidth="1"/>
    <col min="261" max="509" width="9" style="14"/>
    <col min="510" max="510" width="19.140625" style="14" customWidth="1"/>
    <col min="511" max="511" width="33.42578125" style="14" customWidth="1"/>
    <col min="512" max="512" width="21.7109375" style="14" customWidth="1"/>
    <col min="513" max="513" width="30.7109375" style="14" customWidth="1"/>
    <col min="514" max="514" width="28.42578125" style="14" customWidth="1"/>
    <col min="515" max="515" width="32.7109375" style="14" customWidth="1"/>
    <col min="516" max="516" width="30.85546875" style="14" customWidth="1"/>
    <col min="517" max="765" width="9" style="14"/>
    <col min="766" max="766" width="19.140625" style="14" customWidth="1"/>
    <col min="767" max="767" width="33.42578125" style="14" customWidth="1"/>
    <col min="768" max="768" width="21.7109375" style="14" customWidth="1"/>
    <col min="769" max="769" width="30.7109375" style="14" customWidth="1"/>
    <col min="770" max="770" width="28.42578125" style="14" customWidth="1"/>
    <col min="771" max="771" width="32.7109375" style="14" customWidth="1"/>
    <col min="772" max="772" width="30.85546875" style="14" customWidth="1"/>
    <col min="773" max="1021" width="9" style="14"/>
    <col min="1022" max="1022" width="19.140625" style="14" customWidth="1"/>
    <col min="1023" max="1023" width="33.42578125" style="14" customWidth="1"/>
    <col min="1024" max="1024" width="21.7109375" style="14" customWidth="1"/>
    <col min="1025" max="1025" width="30.7109375" style="14" customWidth="1"/>
    <col min="1026" max="1026" width="28.42578125" style="14" customWidth="1"/>
    <col min="1027" max="1027" width="32.7109375" style="14" customWidth="1"/>
    <col min="1028" max="1028" width="30.85546875" style="14" customWidth="1"/>
    <col min="1029" max="1277" width="9" style="14"/>
    <col min="1278" max="1278" width="19.140625" style="14" customWidth="1"/>
    <col min="1279" max="1279" width="33.42578125" style="14" customWidth="1"/>
    <col min="1280" max="1280" width="21.7109375" style="14" customWidth="1"/>
    <col min="1281" max="1281" width="30.7109375" style="14" customWidth="1"/>
    <col min="1282" max="1282" width="28.42578125" style="14" customWidth="1"/>
    <col min="1283" max="1283" width="32.7109375" style="14" customWidth="1"/>
    <col min="1284" max="1284" width="30.85546875" style="14" customWidth="1"/>
    <col min="1285" max="1533" width="9" style="14"/>
    <col min="1534" max="1534" width="19.140625" style="14" customWidth="1"/>
    <col min="1535" max="1535" width="33.42578125" style="14" customWidth="1"/>
    <col min="1536" max="1536" width="21.7109375" style="14" customWidth="1"/>
    <col min="1537" max="1537" width="30.7109375" style="14" customWidth="1"/>
    <col min="1538" max="1538" width="28.42578125" style="14" customWidth="1"/>
    <col min="1539" max="1539" width="32.7109375" style="14" customWidth="1"/>
    <col min="1540" max="1540" width="30.85546875" style="14" customWidth="1"/>
    <col min="1541" max="1789" width="9" style="14"/>
    <col min="1790" max="1790" width="19.140625" style="14" customWidth="1"/>
    <col min="1791" max="1791" width="33.42578125" style="14" customWidth="1"/>
    <col min="1792" max="1792" width="21.7109375" style="14" customWidth="1"/>
    <col min="1793" max="1793" width="30.7109375" style="14" customWidth="1"/>
    <col min="1794" max="1794" width="28.42578125" style="14" customWidth="1"/>
    <col min="1795" max="1795" width="32.7109375" style="14" customWidth="1"/>
    <col min="1796" max="1796" width="30.85546875" style="14" customWidth="1"/>
    <col min="1797" max="2045" width="9" style="14"/>
    <col min="2046" max="2046" width="19.140625" style="14" customWidth="1"/>
    <col min="2047" max="2047" width="33.42578125" style="14" customWidth="1"/>
    <col min="2048" max="2048" width="21.7109375" style="14" customWidth="1"/>
    <col min="2049" max="2049" width="30.7109375" style="14" customWidth="1"/>
    <col min="2050" max="2050" width="28.42578125" style="14" customWidth="1"/>
    <col min="2051" max="2051" width="32.7109375" style="14" customWidth="1"/>
    <col min="2052" max="2052" width="30.85546875" style="14" customWidth="1"/>
    <col min="2053" max="2301" width="9" style="14"/>
    <col min="2302" max="2302" width="19.140625" style="14" customWidth="1"/>
    <col min="2303" max="2303" width="33.42578125" style="14" customWidth="1"/>
    <col min="2304" max="2304" width="21.7109375" style="14" customWidth="1"/>
    <col min="2305" max="2305" width="30.7109375" style="14" customWidth="1"/>
    <col min="2306" max="2306" width="28.42578125" style="14" customWidth="1"/>
    <col min="2307" max="2307" width="32.7109375" style="14" customWidth="1"/>
    <col min="2308" max="2308" width="30.85546875" style="14" customWidth="1"/>
    <col min="2309" max="2557" width="9" style="14"/>
    <col min="2558" max="2558" width="19.140625" style="14" customWidth="1"/>
    <col min="2559" max="2559" width="33.42578125" style="14" customWidth="1"/>
    <col min="2560" max="2560" width="21.7109375" style="14" customWidth="1"/>
    <col min="2561" max="2561" width="30.7109375" style="14" customWidth="1"/>
    <col min="2562" max="2562" width="28.42578125" style="14" customWidth="1"/>
    <col min="2563" max="2563" width="32.7109375" style="14" customWidth="1"/>
    <col min="2564" max="2564" width="30.85546875" style="14" customWidth="1"/>
    <col min="2565" max="2813" width="9" style="14"/>
    <col min="2814" max="2814" width="19.140625" style="14" customWidth="1"/>
    <col min="2815" max="2815" width="33.42578125" style="14" customWidth="1"/>
    <col min="2816" max="2816" width="21.7109375" style="14" customWidth="1"/>
    <col min="2817" max="2817" width="30.7109375" style="14" customWidth="1"/>
    <col min="2818" max="2818" width="28.42578125" style="14" customWidth="1"/>
    <col min="2819" max="2819" width="32.7109375" style="14" customWidth="1"/>
    <col min="2820" max="2820" width="30.85546875" style="14" customWidth="1"/>
    <col min="2821" max="3069" width="9" style="14"/>
    <col min="3070" max="3070" width="19.140625" style="14" customWidth="1"/>
    <col min="3071" max="3071" width="33.42578125" style="14" customWidth="1"/>
    <col min="3072" max="3072" width="21.7109375" style="14" customWidth="1"/>
    <col min="3073" max="3073" width="30.7109375" style="14" customWidth="1"/>
    <col min="3074" max="3074" width="28.42578125" style="14" customWidth="1"/>
    <col min="3075" max="3075" width="32.7109375" style="14" customWidth="1"/>
    <col min="3076" max="3076" width="30.85546875" style="14" customWidth="1"/>
    <col min="3077" max="3325" width="9" style="14"/>
    <col min="3326" max="3326" width="19.140625" style="14" customWidth="1"/>
    <col min="3327" max="3327" width="33.42578125" style="14" customWidth="1"/>
    <col min="3328" max="3328" width="21.7109375" style="14" customWidth="1"/>
    <col min="3329" max="3329" width="30.7109375" style="14" customWidth="1"/>
    <col min="3330" max="3330" width="28.42578125" style="14" customWidth="1"/>
    <col min="3331" max="3331" width="32.7109375" style="14" customWidth="1"/>
    <col min="3332" max="3332" width="30.85546875" style="14" customWidth="1"/>
    <col min="3333" max="3581" width="9" style="14"/>
    <col min="3582" max="3582" width="19.140625" style="14" customWidth="1"/>
    <col min="3583" max="3583" width="33.42578125" style="14" customWidth="1"/>
    <col min="3584" max="3584" width="21.7109375" style="14" customWidth="1"/>
    <col min="3585" max="3585" width="30.7109375" style="14" customWidth="1"/>
    <col min="3586" max="3586" width="28.42578125" style="14" customWidth="1"/>
    <col min="3587" max="3587" width="32.7109375" style="14" customWidth="1"/>
    <col min="3588" max="3588" width="30.85546875" style="14" customWidth="1"/>
    <col min="3589" max="3837" width="9" style="14"/>
    <col min="3838" max="3838" width="19.140625" style="14" customWidth="1"/>
    <col min="3839" max="3839" width="33.42578125" style="14" customWidth="1"/>
    <col min="3840" max="3840" width="21.7109375" style="14" customWidth="1"/>
    <col min="3841" max="3841" width="30.7109375" style="14" customWidth="1"/>
    <col min="3842" max="3842" width="28.42578125" style="14" customWidth="1"/>
    <col min="3843" max="3843" width="32.7109375" style="14" customWidth="1"/>
    <col min="3844" max="3844" width="30.85546875" style="14" customWidth="1"/>
    <col min="3845" max="4093" width="9" style="14"/>
    <col min="4094" max="4094" width="19.140625" style="14" customWidth="1"/>
    <col min="4095" max="4095" width="33.42578125" style="14" customWidth="1"/>
    <col min="4096" max="4096" width="21.7109375" style="14" customWidth="1"/>
    <col min="4097" max="4097" width="30.7109375" style="14" customWidth="1"/>
    <col min="4098" max="4098" width="28.42578125" style="14" customWidth="1"/>
    <col min="4099" max="4099" width="32.7109375" style="14" customWidth="1"/>
    <col min="4100" max="4100" width="30.85546875" style="14" customWidth="1"/>
    <col min="4101" max="4349" width="9" style="14"/>
    <col min="4350" max="4350" width="19.140625" style="14" customWidth="1"/>
    <col min="4351" max="4351" width="33.42578125" style="14" customWidth="1"/>
    <col min="4352" max="4352" width="21.7109375" style="14" customWidth="1"/>
    <col min="4353" max="4353" width="30.7109375" style="14" customWidth="1"/>
    <col min="4354" max="4354" width="28.42578125" style="14" customWidth="1"/>
    <col min="4355" max="4355" width="32.7109375" style="14" customWidth="1"/>
    <col min="4356" max="4356" width="30.85546875" style="14" customWidth="1"/>
    <col min="4357" max="4605" width="9" style="14"/>
    <col min="4606" max="4606" width="19.140625" style="14" customWidth="1"/>
    <col min="4607" max="4607" width="33.42578125" style="14" customWidth="1"/>
    <col min="4608" max="4608" width="21.7109375" style="14" customWidth="1"/>
    <col min="4609" max="4609" width="30.7109375" style="14" customWidth="1"/>
    <col min="4610" max="4610" width="28.42578125" style="14" customWidth="1"/>
    <col min="4611" max="4611" width="32.7109375" style="14" customWidth="1"/>
    <col min="4612" max="4612" width="30.85546875" style="14" customWidth="1"/>
    <col min="4613" max="4861" width="9" style="14"/>
    <col min="4862" max="4862" width="19.140625" style="14" customWidth="1"/>
    <col min="4863" max="4863" width="33.42578125" style="14" customWidth="1"/>
    <col min="4864" max="4864" width="21.7109375" style="14" customWidth="1"/>
    <col min="4865" max="4865" width="30.7109375" style="14" customWidth="1"/>
    <col min="4866" max="4866" width="28.42578125" style="14" customWidth="1"/>
    <col min="4867" max="4867" width="32.7109375" style="14" customWidth="1"/>
    <col min="4868" max="4868" width="30.85546875" style="14" customWidth="1"/>
    <col min="4869" max="5117" width="9" style="14"/>
    <col min="5118" max="5118" width="19.140625" style="14" customWidth="1"/>
    <col min="5119" max="5119" width="33.42578125" style="14" customWidth="1"/>
    <col min="5120" max="5120" width="21.7109375" style="14" customWidth="1"/>
    <col min="5121" max="5121" width="30.7109375" style="14" customWidth="1"/>
    <col min="5122" max="5122" width="28.42578125" style="14" customWidth="1"/>
    <col min="5123" max="5123" width="32.7109375" style="14" customWidth="1"/>
    <col min="5124" max="5124" width="30.85546875" style="14" customWidth="1"/>
    <col min="5125" max="5373" width="9" style="14"/>
    <col min="5374" max="5374" width="19.140625" style="14" customWidth="1"/>
    <col min="5375" max="5375" width="33.42578125" style="14" customWidth="1"/>
    <col min="5376" max="5376" width="21.7109375" style="14" customWidth="1"/>
    <col min="5377" max="5377" width="30.7109375" style="14" customWidth="1"/>
    <col min="5378" max="5378" width="28.42578125" style="14" customWidth="1"/>
    <col min="5379" max="5379" width="32.7109375" style="14" customWidth="1"/>
    <col min="5380" max="5380" width="30.85546875" style="14" customWidth="1"/>
    <col min="5381" max="5629" width="9" style="14"/>
    <col min="5630" max="5630" width="19.140625" style="14" customWidth="1"/>
    <col min="5631" max="5631" width="33.42578125" style="14" customWidth="1"/>
    <col min="5632" max="5632" width="21.7109375" style="14" customWidth="1"/>
    <col min="5633" max="5633" width="30.7109375" style="14" customWidth="1"/>
    <col min="5634" max="5634" width="28.42578125" style="14" customWidth="1"/>
    <col min="5635" max="5635" width="32.7109375" style="14" customWidth="1"/>
    <col min="5636" max="5636" width="30.85546875" style="14" customWidth="1"/>
    <col min="5637" max="5885" width="9" style="14"/>
    <col min="5886" max="5886" width="19.140625" style="14" customWidth="1"/>
    <col min="5887" max="5887" width="33.42578125" style="14" customWidth="1"/>
    <col min="5888" max="5888" width="21.7109375" style="14" customWidth="1"/>
    <col min="5889" max="5889" width="30.7109375" style="14" customWidth="1"/>
    <col min="5890" max="5890" width="28.42578125" style="14" customWidth="1"/>
    <col min="5891" max="5891" width="32.7109375" style="14" customWidth="1"/>
    <col min="5892" max="5892" width="30.85546875" style="14" customWidth="1"/>
    <col min="5893" max="6141" width="9" style="14"/>
    <col min="6142" max="6142" width="19.140625" style="14" customWidth="1"/>
    <col min="6143" max="6143" width="33.42578125" style="14" customWidth="1"/>
    <col min="6144" max="6144" width="21.7109375" style="14" customWidth="1"/>
    <col min="6145" max="6145" width="30.7109375" style="14" customWidth="1"/>
    <col min="6146" max="6146" width="28.42578125" style="14" customWidth="1"/>
    <col min="6147" max="6147" width="32.7109375" style="14" customWidth="1"/>
    <col min="6148" max="6148" width="30.85546875" style="14" customWidth="1"/>
    <col min="6149" max="6397" width="9" style="14"/>
    <col min="6398" max="6398" width="19.140625" style="14" customWidth="1"/>
    <col min="6399" max="6399" width="33.42578125" style="14" customWidth="1"/>
    <col min="6400" max="6400" width="21.7109375" style="14" customWidth="1"/>
    <col min="6401" max="6401" width="30.7109375" style="14" customWidth="1"/>
    <col min="6402" max="6402" width="28.42578125" style="14" customWidth="1"/>
    <col min="6403" max="6403" width="32.7109375" style="14" customWidth="1"/>
    <col min="6404" max="6404" width="30.85546875" style="14" customWidth="1"/>
    <col min="6405" max="6653" width="9" style="14"/>
    <col min="6654" max="6654" width="19.140625" style="14" customWidth="1"/>
    <col min="6655" max="6655" width="33.42578125" style="14" customWidth="1"/>
    <col min="6656" max="6656" width="21.7109375" style="14" customWidth="1"/>
    <col min="6657" max="6657" width="30.7109375" style="14" customWidth="1"/>
    <col min="6658" max="6658" width="28.42578125" style="14" customWidth="1"/>
    <col min="6659" max="6659" width="32.7109375" style="14" customWidth="1"/>
    <col min="6660" max="6660" width="30.85546875" style="14" customWidth="1"/>
    <col min="6661" max="6909" width="9" style="14"/>
    <col min="6910" max="6910" width="19.140625" style="14" customWidth="1"/>
    <col min="6911" max="6911" width="33.42578125" style="14" customWidth="1"/>
    <col min="6912" max="6912" width="21.7109375" style="14" customWidth="1"/>
    <col min="6913" max="6913" width="30.7109375" style="14" customWidth="1"/>
    <col min="6914" max="6914" width="28.42578125" style="14" customWidth="1"/>
    <col min="6915" max="6915" width="32.7109375" style="14" customWidth="1"/>
    <col min="6916" max="6916" width="30.85546875" style="14" customWidth="1"/>
    <col min="6917" max="7165" width="9" style="14"/>
    <col min="7166" max="7166" width="19.140625" style="14" customWidth="1"/>
    <col min="7167" max="7167" width="33.42578125" style="14" customWidth="1"/>
    <col min="7168" max="7168" width="21.7109375" style="14" customWidth="1"/>
    <col min="7169" max="7169" width="30.7109375" style="14" customWidth="1"/>
    <col min="7170" max="7170" width="28.42578125" style="14" customWidth="1"/>
    <col min="7171" max="7171" width="32.7109375" style="14" customWidth="1"/>
    <col min="7172" max="7172" width="30.85546875" style="14" customWidth="1"/>
    <col min="7173" max="7421" width="9" style="14"/>
    <col min="7422" max="7422" width="19.140625" style="14" customWidth="1"/>
    <col min="7423" max="7423" width="33.42578125" style="14" customWidth="1"/>
    <col min="7424" max="7424" width="21.7109375" style="14" customWidth="1"/>
    <col min="7425" max="7425" width="30.7109375" style="14" customWidth="1"/>
    <col min="7426" max="7426" width="28.42578125" style="14" customWidth="1"/>
    <col min="7427" max="7427" width="32.7109375" style="14" customWidth="1"/>
    <col min="7428" max="7428" width="30.85546875" style="14" customWidth="1"/>
    <col min="7429" max="7677" width="9" style="14"/>
    <col min="7678" max="7678" width="19.140625" style="14" customWidth="1"/>
    <col min="7679" max="7679" width="33.42578125" style="14" customWidth="1"/>
    <col min="7680" max="7680" width="21.7109375" style="14" customWidth="1"/>
    <col min="7681" max="7681" width="30.7109375" style="14" customWidth="1"/>
    <col min="7682" max="7682" width="28.42578125" style="14" customWidth="1"/>
    <col min="7683" max="7683" width="32.7109375" style="14" customWidth="1"/>
    <col min="7684" max="7684" width="30.85546875" style="14" customWidth="1"/>
    <col min="7685" max="7933" width="9" style="14"/>
    <col min="7934" max="7934" width="19.140625" style="14" customWidth="1"/>
    <col min="7935" max="7935" width="33.42578125" style="14" customWidth="1"/>
    <col min="7936" max="7936" width="21.7109375" style="14" customWidth="1"/>
    <col min="7937" max="7937" width="30.7109375" style="14" customWidth="1"/>
    <col min="7938" max="7938" width="28.42578125" style="14" customWidth="1"/>
    <col min="7939" max="7939" width="32.7109375" style="14" customWidth="1"/>
    <col min="7940" max="7940" width="30.85546875" style="14" customWidth="1"/>
    <col min="7941" max="8189" width="9" style="14"/>
    <col min="8190" max="8190" width="19.140625" style="14" customWidth="1"/>
    <col min="8191" max="8191" width="33.42578125" style="14" customWidth="1"/>
    <col min="8192" max="8192" width="21.7109375" style="14" customWidth="1"/>
    <col min="8193" max="8193" width="30.7109375" style="14" customWidth="1"/>
    <col min="8194" max="8194" width="28.42578125" style="14" customWidth="1"/>
    <col min="8195" max="8195" width="32.7109375" style="14" customWidth="1"/>
    <col min="8196" max="8196" width="30.85546875" style="14" customWidth="1"/>
    <col min="8197" max="8445" width="9" style="14"/>
    <col min="8446" max="8446" width="19.140625" style="14" customWidth="1"/>
    <col min="8447" max="8447" width="33.42578125" style="14" customWidth="1"/>
    <col min="8448" max="8448" width="21.7109375" style="14" customWidth="1"/>
    <col min="8449" max="8449" width="30.7109375" style="14" customWidth="1"/>
    <col min="8450" max="8450" width="28.42578125" style="14" customWidth="1"/>
    <col min="8451" max="8451" width="32.7109375" style="14" customWidth="1"/>
    <col min="8452" max="8452" width="30.85546875" style="14" customWidth="1"/>
    <col min="8453" max="8701" width="9" style="14"/>
    <col min="8702" max="8702" width="19.140625" style="14" customWidth="1"/>
    <col min="8703" max="8703" width="33.42578125" style="14" customWidth="1"/>
    <col min="8704" max="8704" width="21.7109375" style="14" customWidth="1"/>
    <col min="8705" max="8705" width="30.7109375" style="14" customWidth="1"/>
    <col min="8706" max="8706" width="28.42578125" style="14" customWidth="1"/>
    <col min="8707" max="8707" width="32.7109375" style="14" customWidth="1"/>
    <col min="8708" max="8708" width="30.85546875" style="14" customWidth="1"/>
    <col min="8709" max="8957" width="9" style="14"/>
    <col min="8958" max="8958" width="19.140625" style="14" customWidth="1"/>
    <col min="8959" max="8959" width="33.42578125" style="14" customWidth="1"/>
    <col min="8960" max="8960" width="21.7109375" style="14" customWidth="1"/>
    <col min="8961" max="8961" width="30.7109375" style="14" customWidth="1"/>
    <col min="8962" max="8962" width="28.42578125" style="14" customWidth="1"/>
    <col min="8963" max="8963" width="32.7109375" style="14" customWidth="1"/>
    <col min="8964" max="8964" width="30.85546875" style="14" customWidth="1"/>
    <col min="8965" max="9213" width="9" style="14"/>
    <col min="9214" max="9214" width="19.140625" style="14" customWidth="1"/>
    <col min="9215" max="9215" width="33.42578125" style="14" customWidth="1"/>
    <col min="9216" max="9216" width="21.7109375" style="14" customWidth="1"/>
    <col min="9217" max="9217" width="30.7109375" style="14" customWidth="1"/>
    <col min="9218" max="9218" width="28.42578125" style="14" customWidth="1"/>
    <col min="9219" max="9219" width="32.7109375" style="14" customWidth="1"/>
    <col min="9220" max="9220" width="30.85546875" style="14" customWidth="1"/>
    <col min="9221" max="9469" width="9" style="14"/>
    <col min="9470" max="9470" width="19.140625" style="14" customWidth="1"/>
    <col min="9471" max="9471" width="33.42578125" style="14" customWidth="1"/>
    <col min="9472" max="9472" width="21.7109375" style="14" customWidth="1"/>
    <col min="9473" max="9473" width="30.7109375" style="14" customWidth="1"/>
    <col min="9474" max="9474" width="28.42578125" style="14" customWidth="1"/>
    <col min="9475" max="9475" width="32.7109375" style="14" customWidth="1"/>
    <col min="9476" max="9476" width="30.85546875" style="14" customWidth="1"/>
    <col min="9477" max="9725" width="9" style="14"/>
    <col min="9726" max="9726" width="19.140625" style="14" customWidth="1"/>
    <col min="9727" max="9727" width="33.42578125" style="14" customWidth="1"/>
    <col min="9728" max="9728" width="21.7109375" style="14" customWidth="1"/>
    <col min="9729" max="9729" width="30.7109375" style="14" customWidth="1"/>
    <col min="9730" max="9730" width="28.42578125" style="14" customWidth="1"/>
    <col min="9731" max="9731" width="32.7109375" style="14" customWidth="1"/>
    <col min="9732" max="9732" width="30.85546875" style="14" customWidth="1"/>
    <col min="9733" max="9981" width="9" style="14"/>
    <col min="9982" max="9982" width="19.140625" style="14" customWidth="1"/>
    <col min="9983" max="9983" width="33.42578125" style="14" customWidth="1"/>
    <col min="9984" max="9984" width="21.7109375" style="14" customWidth="1"/>
    <col min="9985" max="9985" width="30.7109375" style="14" customWidth="1"/>
    <col min="9986" max="9986" width="28.42578125" style="14" customWidth="1"/>
    <col min="9987" max="9987" width="32.7109375" style="14" customWidth="1"/>
    <col min="9988" max="9988" width="30.85546875" style="14" customWidth="1"/>
    <col min="9989" max="10237" width="9" style="14"/>
    <col min="10238" max="10238" width="19.140625" style="14" customWidth="1"/>
    <col min="10239" max="10239" width="33.42578125" style="14" customWidth="1"/>
    <col min="10240" max="10240" width="21.7109375" style="14" customWidth="1"/>
    <col min="10241" max="10241" width="30.7109375" style="14" customWidth="1"/>
    <col min="10242" max="10242" width="28.42578125" style="14" customWidth="1"/>
    <col min="10243" max="10243" width="32.7109375" style="14" customWidth="1"/>
    <col min="10244" max="10244" width="30.85546875" style="14" customWidth="1"/>
    <col min="10245" max="10493" width="9" style="14"/>
    <col min="10494" max="10494" width="19.140625" style="14" customWidth="1"/>
    <col min="10495" max="10495" width="33.42578125" style="14" customWidth="1"/>
    <col min="10496" max="10496" width="21.7109375" style="14" customWidth="1"/>
    <col min="10497" max="10497" width="30.7109375" style="14" customWidth="1"/>
    <col min="10498" max="10498" width="28.42578125" style="14" customWidth="1"/>
    <col min="10499" max="10499" width="32.7109375" style="14" customWidth="1"/>
    <col min="10500" max="10500" width="30.85546875" style="14" customWidth="1"/>
    <col min="10501" max="10749" width="9" style="14"/>
    <col min="10750" max="10750" width="19.140625" style="14" customWidth="1"/>
    <col min="10751" max="10751" width="33.42578125" style="14" customWidth="1"/>
    <col min="10752" max="10752" width="21.7109375" style="14" customWidth="1"/>
    <col min="10753" max="10753" width="30.7109375" style="14" customWidth="1"/>
    <col min="10754" max="10754" width="28.42578125" style="14" customWidth="1"/>
    <col min="10755" max="10755" width="32.7109375" style="14" customWidth="1"/>
    <col min="10756" max="10756" width="30.85546875" style="14" customWidth="1"/>
    <col min="10757" max="11005" width="9" style="14"/>
    <col min="11006" max="11006" width="19.140625" style="14" customWidth="1"/>
    <col min="11007" max="11007" width="33.42578125" style="14" customWidth="1"/>
    <col min="11008" max="11008" width="21.7109375" style="14" customWidth="1"/>
    <col min="11009" max="11009" width="30.7109375" style="14" customWidth="1"/>
    <col min="11010" max="11010" width="28.42578125" style="14" customWidth="1"/>
    <col min="11011" max="11011" width="32.7109375" style="14" customWidth="1"/>
    <col min="11012" max="11012" width="30.85546875" style="14" customWidth="1"/>
    <col min="11013" max="11261" width="9" style="14"/>
    <col min="11262" max="11262" width="19.140625" style="14" customWidth="1"/>
    <col min="11263" max="11263" width="33.42578125" style="14" customWidth="1"/>
    <col min="11264" max="11264" width="21.7109375" style="14" customWidth="1"/>
    <col min="11265" max="11265" width="30.7109375" style="14" customWidth="1"/>
    <col min="11266" max="11266" width="28.42578125" style="14" customWidth="1"/>
    <col min="11267" max="11267" width="32.7109375" style="14" customWidth="1"/>
    <col min="11268" max="11268" width="30.85546875" style="14" customWidth="1"/>
    <col min="11269" max="11517" width="9" style="14"/>
    <col min="11518" max="11518" width="19.140625" style="14" customWidth="1"/>
    <col min="11519" max="11519" width="33.42578125" style="14" customWidth="1"/>
    <col min="11520" max="11520" width="21.7109375" style="14" customWidth="1"/>
    <col min="11521" max="11521" width="30.7109375" style="14" customWidth="1"/>
    <col min="11522" max="11522" width="28.42578125" style="14" customWidth="1"/>
    <col min="11523" max="11523" width="32.7109375" style="14" customWidth="1"/>
    <col min="11524" max="11524" width="30.85546875" style="14" customWidth="1"/>
    <col min="11525" max="11773" width="9" style="14"/>
    <col min="11774" max="11774" width="19.140625" style="14" customWidth="1"/>
    <col min="11775" max="11775" width="33.42578125" style="14" customWidth="1"/>
    <col min="11776" max="11776" width="21.7109375" style="14" customWidth="1"/>
    <col min="11777" max="11777" width="30.7109375" style="14" customWidth="1"/>
    <col min="11778" max="11778" width="28.42578125" style="14" customWidth="1"/>
    <col min="11779" max="11779" width="32.7109375" style="14" customWidth="1"/>
    <col min="11780" max="11780" width="30.85546875" style="14" customWidth="1"/>
    <col min="11781" max="12029" width="9" style="14"/>
    <col min="12030" max="12030" width="19.140625" style="14" customWidth="1"/>
    <col min="12031" max="12031" width="33.42578125" style="14" customWidth="1"/>
    <col min="12032" max="12032" width="21.7109375" style="14" customWidth="1"/>
    <col min="12033" max="12033" width="30.7109375" style="14" customWidth="1"/>
    <col min="12034" max="12034" width="28.42578125" style="14" customWidth="1"/>
    <col min="12035" max="12035" width="32.7109375" style="14" customWidth="1"/>
    <col min="12036" max="12036" width="30.85546875" style="14" customWidth="1"/>
    <col min="12037" max="12285" width="9" style="14"/>
    <col min="12286" max="12286" width="19.140625" style="14" customWidth="1"/>
    <col min="12287" max="12287" width="33.42578125" style="14" customWidth="1"/>
    <col min="12288" max="12288" width="21.7109375" style="14" customWidth="1"/>
    <col min="12289" max="12289" width="30.7109375" style="14" customWidth="1"/>
    <col min="12290" max="12290" width="28.42578125" style="14" customWidth="1"/>
    <col min="12291" max="12291" width="32.7109375" style="14" customWidth="1"/>
    <col min="12292" max="12292" width="30.85546875" style="14" customWidth="1"/>
    <col min="12293" max="12541" width="9" style="14"/>
    <col min="12542" max="12542" width="19.140625" style="14" customWidth="1"/>
    <col min="12543" max="12543" width="33.42578125" style="14" customWidth="1"/>
    <col min="12544" max="12544" width="21.7109375" style="14" customWidth="1"/>
    <col min="12545" max="12545" width="30.7109375" style="14" customWidth="1"/>
    <col min="12546" max="12546" width="28.42578125" style="14" customWidth="1"/>
    <col min="12547" max="12547" width="32.7109375" style="14" customWidth="1"/>
    <col min="12548" max="12548" width="30.85546875" style="14" customWidth="1"/>
    <col min="12549" max="12797" width="9" style="14"/>
    <col min="12798" max="12798" width="19.140625" style="14" customWidth="1"/>
    <col min="12799" max="12799" width="33.42578125" style="14" customWidth="1"/>
    <col min="12800" max="12800" width="21.7109375" style="14" customWidth="1"/>
    <col min="12801" max="12801" width="30.7109375" style="14" customWidth="1"/>
    <col min="12802" max="12802" width="28.42578125" style="14" customWidth="1"/>
    <col min="12803" max="12803" width="32.7109375" style="14" customWidth="1"/>
    <col min="12804" max="12804" width="30.85546875" style="14" customWidth="1"/>
    <col min="12805" max="13053" width="9" style="14"/>
    <col min="13054" max="13054" width="19.140625" style="14" customWidth="1"/>
    <col min="13055" max="13055" width="33.42578125" style="14" customWidth="1"/>
    <col min="13056" max="13056" width="21.7109375" style="14" customWidth="1"/>
    <col min="13057" max="13057" width="30.7109375" style="14" customWidth="1"/>
    <col min="13058" max="13058" width="28.42578125" style="14" customWidth="1"/>
    <col min="13059" max="13059" width="32.7109375" style="14" customWidth="1"/>
    <col min="13060" max="13060" width="30.85546875" style="14" customWidth="1"/>
    <col min="13061" max="13309" width="9" style="14"/>
    <col min="13310" max="13310" width="19.140625" style="14" customWidth="1"/>
    <col min="13311" max="13311" width="33.42578125" style="14" customWidth="1"/>
    <col min="13312" max="13312" width="21.7109375" style="14" customWidth="1"/>
    <col min="13313" max="13313" width="30.7109375" style="14" customWidth="1"/>
    <col min="13314" max="13314" width="28.42578125" style="14" customWidth="1"/>
    <col min="13315" max="13315" width="32.7109375" style="14" customWidth="1"/>
    <col min="13316" max="13316" width="30.85546875" style="14" customWidth="1"/>
    <col min="13317" max="13565" width="9" style="14"/>
    <col min="13566" max="13566" width="19.140625" style="14" customWidth="1"/>
    <col min="13567" max="13567" width="33.42578125" style="14" customWidth="1"/>
    <col min="13568" max="13568" width="21.7109375" style="14" customWidth="1"/>
    <col min="13569" max="13569" width="30.7109375" style="14" customWidth="1"/>
    <col min="13570" max="13570" width="28.42578125" style="14" customWidth="1"/>
    <col min="13571" max="13571" width="32.7109375" style="14" customWidth="1"/>
    <col min="13572" max="13572" width="30.85546875" style="14" customWidth="1"/>
    <col min="13573" max="13821" width="9" style="14"/>
    <col min="13822" max="13822" width="19.140625" style="14" customWidth="1"/>
    <col min="13823" max="13823" width="33.42578125" style="14" customWidth="1"/>
    <col min="13824" max="13824" width="21.7109375" style="14" customWidth="1"/>
    <col min="13825" max="13825" width="30.7109375" style="14" customWidth="1"/>
    <col min="13826" max="13826" width="28.42578125" style="14" customWidth="1"/>
    <col min="13827" max="13827" width="32.7109375" style="14" customWidth="1"/>
    <col min="13828" max="13828" width="30.85546875" style="14" customWidth="1"/>
    <col min="13829" max="14077" width="9" style="14"/>
    <col min="14078" max="14078" width="19.140625" style="14" customWidth="1"/>
    <col min="14079" max="14079" width="33.42578125" style="14" customWidth="1"/>
    <col min="14080" max="14080" width="21.7109375" style="14" customWidth="1"/>
    <col min="14081" max="14081" width="30.7109375" style="14" customWidth="1"/>
    <col min="14082" max="14082" width="28.42578125" style="14" customWidth="1"/>
    <col min="14083" max="14083" width="32.7109375" style="14" customWidth="1"/>
    <col min="14084" max="14084" width="30.85546875" style="14" customWidth="1"/>
    <col min="14085" max="14333" width="9" style="14"/>
    <col min="14334" max="14334" width="19.140625" style="14" customWidth="1"/>
    <col min="14335" max="14335" width="33.42578125" style="14" customWidth="1"/>
    <col min="14336" max="14336" width="21.7109375" style="14" customWidth="1"/>
    <col min="14337" max="14337" width="30.7109375" style="14" customWidth="1"/>
    <col min="14338" max="14338" width="28.42578125" style="14" customWidth="1"/>
    <col min="14339" max="14339" width="32.7109375" style="14" customWidth="1"/>
    <col min="14340" max="14340" width="30.85546875" style="14" customWidth="1"/>
    <col min="14341" max="14589" width="9" style="14"/>
    <col min="14590" max="14590" width="19.140625" style="14" customWidth="1"/>
    <col min="14591" max="14591" width="33.42578125" style="14" customWidth="1"/>
    <col min="14592" max="14592" width="21.7109375" style="14" customWidth="1"/>
    <col min="14593" max="14593" width="30.7109375" style="14" customWidth="1"/>
    <col min="14594" max="14594" width="28.42578125" style="14" customWidth="1"/>
    <col min="14595" max="14595" width="32.7109375" style="14" customWidth="1"/>
    <col min="14596" max="14596" width="30.85546875" style="14" customWidth="1"/>
    <col min="14597" max="14845" width="9" style="14"/>
    <col min="14846" max="14846" width="19.140625" style="14" customWidth="1"/>
    <col min="14847" max="14847" width="33.42578125" style="14" customWidth="1"/>
    <col min="14848" max="14848" width="21.7109375" style="14" customWidth="1"/>
    <col min="14849" max="14849" width="30.7109375" style="14" customWidth="1"/>
    <col min="14850" max="14850" width="28.42578125" style="14" customWidth="1"/>
    <col min="14851" max="14851" width="32.7109375" style="14" customWidth="1"/>
    <col min="14852" max="14852" width="30.85546875" style="14" customWidth="1"/>
    <col min="14853" max="15101" width="9" style="14"/>
    <col min="15102" max="15102" width="19.140625" style="14" customWidth="1"/>
    <col min="15103" max="15103" width="33.42578125" style="14" customWidth="1"/>
    <col min="15104" max="15104" width="21.7109375" style="14" customWidth="1"/>
    <col min="15105" max="15105" width="30.7109375" style="14" customWidth="1"/>
    <col min="15106" max="15106" width="28.42578125" style="14" customWidth="1"/>
    <col min="15107" max="15107" width="32.7109375" style="14" customWidth="1"/>
    <col min="15108" max="15108" width="30.85546875" style="14" customWidth="1"/>
    <col min="15109" max="15357" width="9" style="14"/>
    <col min="15358" max="15358" width="19.140625" style="14" customWidth="1"/>
    <col min="15359" max="15359" width="33.42578125" style="14" customWidth="1"/>
    <col min="15360" max="15360" width="21.7109375" style="14" customWidth="1"/>
    <col min="15361" max="15361" width="30.7109375" style="14" customWidth="1"/>
    <col min="15362" max="15362" width="28.42578125" style="14" customWidth="1"/>
    <col min="15363" max="15363" width="32.7109375" style="14" customWidth="1"/>
    <col min="15364" max="15364" width="30.85546875" style="14" customWidth="1"/>
    <col min="15365" max="15613" width="9" style="14"/>
    <col min="15614" max="15614" width="19.140625" style="14" customWidth="1"/>
    <col min="15615" max="15615" width="33.42578125" style="14" customWidth="1"/>
    <col min="15616" max="15616" width="21.7109375" style="14" customWidth="1"/>
    <col min="15617" max="15617" width="30.7109375" style="14" customWidth="1"/>
    <col min="15618" max="15618" width="28.42578125" style="14" customWidth="1"/>
    <col min="15619" max="15619" width="32.7109375" style="14" customWidth="1"/>
    <col min="15620" max="15620" width="30.85546875" style="14" customWidth="1"/>
    <col min="15621" max="15869" width="9" style="14"/>
    <col min="15870" max="15870" width="19.140625" style="14" customWidth="1"/>
    <col min="15871" max="15871" width="33.42578125" style="14" customWidth="1"/>
    <col min="15872" max="15872" width="21.7109375" style="14" customWidth="1"/>
    <col min="15873" max="15873" width="30.7109375" style="14" customWidth="1"/>
    <col min="15874" max="15874" width="28.42578125" style="14" customWidth="1"/>
    <col min="15875" max="15875" width="32.7109375" style="14" customWidth="1"/>
    <col min="15876" max="15876" width="30.85546875" style="14" customWidth="1"/>
    <col min="15877" max="16125" width="9" style="14"/>
    <col min="16126" max="16126" width="19.140625" style="14" customWidth="1"/>
    <col min="16127" max="16127" width="33.42578125" style="14" customWidth="1"/>
    <col min="16128" max="16128" width="21.7109375" style="14" customWidth="1"/>
    <col min="16129" max="16129" width="30.7109375" style="14" customWidth="1"/>
    <col min="16130" max="16130" width="28.42578125" style="14" customWidth="1"/>
    <col min="16131" max="16131" width="32.7109375" style="14" customWidth="1"/>
    <col min="16132" max="16132" width="30.85546875" style="14" customWidth="1"/>
    <col min="16133" max="16384" width="9" style="14"/>
  </cols>
  <sheetData>
    <row r="1" spans="1:22" s="1" customFormat="1" ht="66.75" customHeight="1">
      <c r="B1" s="77" t="s">
        <v>0</v>
      </c>
      <c r="C1" s="77"/>
      <c r="D1" s="19" t="s">
        <v>1512</v>
      </c>
      <c r="E1"/>
      <c r="F1"/>
      <c r="G1"/>
      <c r="H1"/>
      <c r="I1"/>
      <c r="J1"/>
      <c r="K1"/>
      <c r="L1"/>
      <c r="M1"/>
      <c r="N1"/>
      <c r="O1"/>
      <c r="P1"/>
      <c r="Q1"/>
      <c r="R1"/>
      <c r="S1"/>
      <c r="T1"/>
      <c r="U1"/>
      <c r="V1"/>
    </row>
    <row r="2" spans="1:22" s="1" customFormat="1" ht="27.75" customHeight="1">
      <c r="A2" s="78" t="s">
        <v>1</v>
      </c>
      <c r="B2" s="78" t="s">
        <v>2</v>
      </c>
      <c r="C2" s="78" t="s">
        <v>3</v>
      </c>
      <c r="D2" s="2"/>
      <c r="E2"/>
      <c r="F2"/>
      <c r="G2"/>
      <c r="H2"/>
      <c r="I2"/>
      <c r="J2"/>
      <c r="K2"/>
      <c r="L2"/>
      <c r="M2"/>
      <c r="N2"/>
      <c r="O2"/>
      <c r="P2"/>
      <c r="Q2"/>
      <c r="R2"/>
      <c r="S2"/>
      <c r="T2"/>
      <c r="U2"/>
      <c r="V2"/>
    </row>
    <row r="3" spans="1:22" s="1" customFormat="1" ht="36" customHeight="1">
      <c r="A3" s="78"/>
      <c r="B3" s="78" t="s">
        <v>4</v>
      </c>
      <c r="C3" s="78" t="s">
        <v>5</v>
      </c>
      <c r="D3" s="2" t="s">
        <v>6</v>
      </c>
      <c r="E3"/>
      <c r="F3"/>
      <c r="G3"/>
      <c r="H3"/>
      <c r="I3"/>
      <c r="J3"/>
      <c r="K3"/>
      <c r="L3"/>
      <c r="M3"/>
      <c r="N3"/>
      <c r="O3"/>
      <c r="P3"/>
      <c r="Q3"/>
      <c r="R3"/>
      <c r="S3"/>
      <c r="T3"/>
      <c r="U3"/>
      <c r="V3"/>
    </row>
    <row r="4" spans="1:22" s="4" customFormat="1" ht="18">
      <c r="A4" s="3" t="s">
        <v>7</v>
      </c>
      <c r="C4" s="5">
        <f ca="1">SUM(C5:C19)</f>
        <v>522</v>
      </c>
      <c r="D4" s="6"/>
      <c r="E4"/>
      <c r="F4"/>
      <c r="G4"/>
      <c r="H4"/>
      <c r="I4"/>
      <c r="J4"/>
      <c r="K4"/>
      <c r="L4"/>
      <c r="M4"/>
      <c r="N4"/>
      <c r="O4"/>
      <c r="P4"/>
      <c r="Q4"/>
      <c r="R4"/>
      <c r="S4"/>
      <c r="T4"/>
      <c r="U4"/>
      <c r="V4"/>
    </row>
    <row r="5" spans="1:22" s="4" customFormat="1" ht="18">
      <c r="A5" s="7"/>
      <c r="B5" s="8" t="s">
        <v>9</v>
      </c>
      <c r="C5" s="5">
        <f ca="1">COUNTIF(债券列表!J:J,首页!B5)</f>
        <v>0</v>
      </c>
      <c r="D5" s="6" t="e">
        <f ca="1">AVERAGEIF(债券列表!J:J,$B5,债券列表!P:P)</f>
        <v>#DIV/0!</v>
      </c>
      <c r="E5"/>
      <c r="F5"/>
      <c r="G5"/>
      <c r="H5"/>
      <c r="I5"/>
      <c r="J5"/>
      <c r="K5"/>
      <c r="L5"/>
      <c r="M5"/>
      <c r="N5"/>
      <c r="O5"/>
      <c r="P5"/>
      <c r="Q5"/>
      <c r="R5"/>
      <c r="S5"/>
      <c r="T5"/>
      <c r="U5"/>
      <c r="V5"/>
    </row>
    <row r="6" spans="1:22" s="4" customFormat="1" ht="18">
      <c r="A6" s="9"/>
      <c r="B6" s="10" t="s">
        <v>10</v>
      </c>
      <c r="C6" s="5">
        <f ca="1">COUNTIF(债券列表!J:J,首页!B6)</f>
        <v>114</v>
      </c>
      <c r="D6" s="6">
        <f ca="1">AVERAGEIF(债券列表!J:J,$B6,债券列表!P:P)</f>
        <v>3.7434473684210512</v>
      </c>
      <c r="E6"/>
      <c r="F6"/>
      <c r="G6"/>
      <c r="H6"/>
      <c r="I6"/>
      <c r="J6"/>
      <c r="K6"/>
      <c r="L6"/>
      <c r="M6"/>
      <c r="N6"/>
      <c r="O6"/>
      <c r="P6"/>
      <c r="Q6"/>
      <c r="R6"/>
      <c r="S6"/>
      <c r="T6"/>
      <c r="U6"/>
      <c r="V6"/>
    </row>
    <row r="7" spans="1:22" s="4" customFormat="1" ht="20.25">
      <c r="A7" s="7"/>
      <c r="B7" s="63" t="s">
        <v>2809</v>
      </c>
      <c r="C7" s="5">
        <f ca="1">COUNTIF(债券列表!J:J,首页!B7)</f>
        <v>148</v>
      </c>
      <c r="D7" s="6">
        <f ca="1">AVERAGEIF(债券列表!J:J,$B7,债券列表!P:P)</f>
        <v>3.4338175675675684</v>
      </c>
      <c r="E7"/>
      <c r="F7"/>
      <c r="G7"/>
      <c r="H7"/>
      <c r="I7"/>
      <c r="J7"/>
      <c r="K7"/>
      <c r="L7"/>
      <c r="M7"/>
      <c r="N7"/>
      <c r="O7"/>
      <c r="P7"/>
      <c r="Q7"/>
      <c r="R7"/>
      <c r="S7"/>
      <c r="T7"/>
      <c r="U7"/>
      <c r="V7"/>
    </row>
    <row r="8" spans="1:22" s="4" customFormat="1" ht="18">
      <c r="A8" s="9"/>
      <c r="B8" s="11" t="s">
        <v>12</v>
      </c>
      <c r="C8" s="5">
        <f ca="1">COUNTIF(债券列表!J:J,首页!B8)</f>
        <v>2</v>
      </c>
      <c r="D8" s="6">
        <f ca="1">AVERAGEIF(债券列表!J:J,$B8,债券列表!P:P)</f>
        <v>6.375</v>
      </c>
      <c r="E8"/>
      <c r="F8"/>
      <c r="G8"/>
      <c r="H8"/>
      <c r="I8"/>
      <c r="J8"/>
      <c r="K8"/>
      <c r="L8"/>
      <c r="M8"/>
      <c r="N8"/>
      <c r="O8"/>
      <c r="P8"/>
      <c r="Q8"/>
      <c r="R8"/>
      <c r="S8"/>
      <c r="T8"/>
      <c r="U8"/>
      <c r="V8"/>
    </row>
    <row r="9" spans="1:22" s="4" customFormat="1" ht="20.25">
      <c r="A9" s="7"/>
      <c r="B9" s="63" t="s">
        <v>2810</v>
      </c>
      <c r="C9" s="5">
        <f ca="1">COUNTIF(债券列表!J:J,首页!B9)</f>
        <v>3</v>
      </c>
      <c r="D9" s="6">
        <f ca="1">AVERAGEIF(债券列表!J:J,$B9,债券列表!P:P)</f>
        <v>3.143333333333334</v>
      </c>
      <c r="E9"/>
      <c r="F9"/>
      <c r="G9"/>
      <c r="H9"/>
      <c r="I9"/>
      <c r="J9"/>
      <c r="K9"/>
      <c r="L9"/>
      <c r="M9"/>
      <c r="N9"/>
      <c r="O9"/>
      <c r="P9"/>
      <c r="Q9"/>
      <c r="R9"/>
      <c r="S9"/>
      <c r="T9"/>
      <c r="U9"/>
      <c r="V9"/>
    </row>
    <row r="10" spans="1:22" s="4" customFormat="1" ht="20.25">
      <c r="A10" s="7"/>
      <c r="B10" s="63" t="s">
        <v>2811</v>
      </c>
      <c r="C10" s="5">
        <f ca="1">COUNTIF(债券列表!J:J,首页!B10)</f>
        <v>25</v>
      </c>
      <c r="D10" s="6">
        <f ca="1">AVERAGEIF(债券列表!J:J,$B10,债券列表!P:P)</f>
        <v>5.4850000000000003</v>
      </c>
      <c r="E10"/>
      <c r="F10"/>
      <c r="G10"/>
      <c r="H10"/>
      <c r="I10"/>
      <c r="J10"/>
      <c r="K10"/>
      <c r="L10"/>
      <c r="M10"/>
      <c r="N10"/>
      <c r="O10"/>
      <c r="P10"/>
      <c r="Q10"/>
      <c r="R10"/>
      <c r="S10"/>
      <c r="T10"/>
      <c r="U10"/>
      <c r="V10"/>
    </row>
    <row r="11" spans="1:22" s="4" customFormat="1" ht="18">
      <c r="A11" s="7"/>
      <c r="B11" s="8" t="s">
        <v>15</v>
      </c>
      <c r="C11" s="5">
        <f ca="1">COUNTIF(债券列表!J:J,首页!B11)</f>
        <v>14</v>
      </c>
      <c r="D11" s="6">
        <f ca="1">AVERAGEIF(债券列表!J:J,$B11,债券列表!P:P)</f>
        <v>4.1232142857142859</v>
      </c>
      <c r="E11"/>
      <c r="F11"/>
      <c r="G11"/>
      <c r="H11"/>
      <c r="I11"/>
      <c r="J11"/>
      <c r="K11"/>
      <c r="L11"/>
      <c r="M11"/>
      <c r="N11"/>
      <c r="O11"/>
      <c r="P11"/>
      <c r="Q11"/>
      <c r="R11"/>
      <c r="S11"/>
      <c r="T11"/>
      <c r="U11"/>
      <c r="V11"/>
    </row>
    <row r="12" spans="1:22" s="4" customFormat="1" ht="20.25">
      <c r="A12" s="7"/>
      <c r="B12" s="63" t="s">
        <v>2812</v>
      </c>
      <c r="C12" s="5">
        <f ca="1">COUNTIF(债券列表!J:J,首页!B12)</f>
        <v>3</v>
      </c>
      <c r="D12" s="6">
        <f ca="1">AVERAGEIF(债券列表!J:J,$B12,债券列表!P:P)</f>
        <v>5.416666666666667</v>
      </c>
      <c r="E12"/>
      <c r="F12"/>
      <c r="G12"/>
      <c r="H12"/>
      <c r="I12"/>
      <c r="J12"/>
      <c r="K12"/>
      <c r="L12"/>
      <c r="M12"/>
      <c r="N12"/>
      <c r="O12"/>
      <c r="P12"/>
      <c r="Q12"/>
      <c r="R12"/>
      <c r="S12"/>
      <c r="T12"/>
      <c r="U12"/>
      <c r="V12"/>
    </row>
    <row r="13" spans="1:22" s="4" customFormat="1" ht="18">
      <c r="A13" s="7"/>
      <c r="B13" s="8" t="s">
        <v>17</v>
      </c>
      <c r="C13" s="5">
        <f ca="1">COUNTIF(债券列表!J:J,首页!B13)</f>
        <v>0</v>
      </c>
      <c r="D13" s="6" t="e">
        <f ca="1">AVERAGEIF(债券列表!J:J,$B13,债券列表!P:P)</f>
        <v>#DIV/0!</v>
      </c>
      <c r="E13"/>
      <c r="F13"/>
      <c r="G13"/>
      <c r="H13"/>
      <c r="I13"/>
      <c r="J13"/>
      <c r="K13"/>
      <c r="L13"/>
      <c r="M13"/>
      <c r="N13"/>
      <c r="O13"/>
      <c r="P13"/>
      <c r="Q13"/>
      <c r="R13"/>
      <c r="S13"/>
      <c r="T13"/>
      <c r="U13"/>
      <c r="V13"/>
    </row>
    <row r="14" spans="1:22" s="4" customFormat="1" ht="18">
      <c r="A14" s="7"/>
      <c r="B14" s="8" t="s">
        <v>18</v>
      </c>
      <c r="C14" s="5">
        <f ca="1">COUNTIF(债券列表!J:J,首页!B14)</f>
        <v>46</v>
      </c>
      <c r="D14" s="6">
        <f ca="1">AVERAGEIF(债券列表!J:J,$B14,债券列表!P:P)</f>
        <v>5.560586956521739</v>
      </c>
      <c r="E14"/>
      <c r="F14"/>
      <c r="G14"/>
      <c r="H14"/>
      <c r="I14"/>
      <c r="J14"/>
      <c r="K14"/>
      <c r="L14"/>
      <c r="M14"/>
      <c r="N14"/>
      <c r="O14"/>
      <c r="P14"/>
      <c r="Q14"/>
      <c r="R14"/>
      <c r="S14"/>
      <c r="T14"/>
      <c r="U14"/>
      <c r="V14"/>
    </row>
    <row r="15" spans="1:22" s="4" customFormat="1" ht="18">
      <c r="A15" s="7"/>
      <c r="B15" s="8" t="s">
        <v>1139</v>
      </c>
      <c r="C15" s="5">
        <f ca="1">COUNTIF(债券列表!J:J,首页!B15)</f>
        <v>2</v>
      </c>
      <c r="D15" s="6">
        <f ca="1">AVERAGEIF(债券列表!J:J,$B15,债券列表!P:P)</f>
        <v>0</v>
      </c>
      <c r="E15"/>
      <c r="F15"/>
      <c r="G15"/>
      <c r="H15"/>
      <c r="I15"/>
      <c r="J15"/>
      <c r="K15"/>
      <c r="L15"/>
      <c r="M15"/>
      <c r="N15"/>
      <c r="O15"/>
      <c r="P15"/>
      <c r="Q15"/>
      <c r="R15"/>
      <c r="S15"/>
      <c r="T15"/>
      <c r="U15"/>
      <c r="V15"/>
    </row>
    <row r="16" spans="1:22" s="4" customFormat="1" ht="18">
      <c r="A16" s="7"/>
      <c r="B16" s="8" t="s">
        <v>1140</v>
      </c>
      <c r="C16" s="5">
        <f ca="1">COUNTIF(债券列表!J:J,首页!B16)</f>
        <v>25</v>
      </c>
      <c r="D16" s="6">
        <f ca="1">AVERAGEIF(债券列表!J:J,$B16,债券列表!P:P)</f>
        <v>6.2507600000000005</v>
      </c>
      <c r="E16"/>
      <c r="F16"/>
      <c r="G16"/>
      <c r="H16"/>
      <c r="I16"/>
      <c r="J16"/>
      <c r="K16"/>
      <c r="L16"/>
      <c r="M16"/>
      <c r="N16"/>
      <c r="O16"/>
      <c r="P16"/>
      <c r="Q16"/>
      <c r="R16"/>
      <c r="S16"/>
      <c r="T16"/>
      <c r="U16"/>
      <c r="V16"/>
    </row>
    <row r="17" spans="1:22" s="4" customFormat="1" ht="18">
      <c r="A17" s="7"/>
      <c r="B17" s="8" t="s">
        <v>1510</v>
      </c>
      <c r="C17" s="5">
        <f ca="1">COUNTIF(债券列表!J:J,首页!B17)</f>
        <v>12</v>
      </c>
      <c r="D17" s="6">
        <f ca="1">AVERAGEIF(债券列表!J:J,$B17,债券列表!P:P)</f>
        <v>4.8104166666666668</v>
      </c>
      <c r="E17"/>
      <c r="F17"/>
      <c r="G17"/>
      <c r="H17"/>
      <c r="I17"/>
      <c r="J17"/>
      <c r="K17"/>
      <c r="L17"/>
      <c r="M17"/>
      <c r="N17"/>
      <c r="O17"/>
      <c r="P17"/>
      <c r="Q17"/>
      <c r="R17"/>
      <c r="S17"/>
      <c r="T17"/>
      <c r="U17"/>
      <c r="V17"/>
    </row>
    <row r="18" spans="1:22" s="4" customFormat="1" ht="18">
      <c r="A18" s="7"/>
      <c r="B18" s="8" t="s">
        <v>1141</v>
      </c>
      <c r="C18" s="5">
        <f ca="1">COUNTIF(债券列表!J:J,首页!B18)</f>
        <v>38</v>
      </c>
      <c r="D18" s="6">
        <f ca="1">AVERAGEIF(债券列表!J:J,$B18,债券列表!P:P)</f>
        <v>5.7197368421052639</v>
      </c>
      <c r="E18"/>
      <c r="F18"/>
      <c r="G18"/>
      <c r="H18"/>
      <c r="I18"/>
      <c r="J18"/>
      <c r="K18"/>
      <c r="L18"/>
      <c r="M18"/>
      <c r="N18"/>
      <c r="O18"/>
      <c r="P18"/>
      <c r="Q18"/>
      <c r="R18"/>
      <c r="S18"/>
      <c r="T18"/>
      <c r="U18"/>
      <c r="V18"/>
    </row>
    <row r="19" spans="1:22" s="4" customFormat="1" ht="18">
      <c r="A19" s="7"/>
      <c r="B19" s="8" t="s">
        <v>3347</v>
      </c>
      <c r="C19" s="5">
        <f ca="1">COUNTIF(债券列表!J:J,首页!B19)</f>
        <v>90</v>
      </c>
      <c r="D19" s="6">
        <f ca="1">AVERAGEIF(债券列表!J:J,$B19,债券列表!P:P)</f>
        <v>3.0411666666666672</v>
      </c>
      <c r="E19"/>
      <c r="F19"/>
      <c r="G19"/>
      <c r="H19"/>
      <c r="I19"/>
      <c r="J19"/>
      <c r="K19"/>
      <c r="L19"/>
      <c r="M19"/>
      <c r="N19"/>
      <c r="O19"/>
      <c r="P19"/>
      <c r="Q19"/>
      <c r="R19"/>
      <c r="S19"/>
      <c r="T19"/>
      <c r="U19"/>
      <c r="V19"/>
    </row>
    <row r="20" spans="1:22" s="4" customFormat="1" ht="18">
      <c r="A20" s="7"/>
      <c r="B20" s="8"/>
      <c r="C20" s="5"/>
      <c r="D20" s="6"/>
      <c r="E20"/>
      <c r="F20"/>
      <c r="G20"/>
      <c r="H20"/>
      <c r="I20"/>
      <c r="J20"/>
      <c r="K20"/>
      <c r="L20"/>
      <c r="M20"/>
      <c r="N20"/>
      <c r="O20"/>
      <c r="P20"/>
      <c r="Q20"/>
      <c r="R20"/>
      <c r="S20"/>
      <c r="T20"/>
      <c r="U20"/>
      <c r="V20"/>
    </row>
    <row r="21" spans="1:22" s="4" customFormat="1" ht="18">
      <c r="A21" s="7"/>
      <c r="B21" s="8"/>
      <c r="C21" s="5"/>
      <c r="D21" s="6"/>
      <c r="E21"/>
      <c r="F21"/>
      <c r="G21"/>
      <c r="H21"/>
      <c r="I21"/>
      <c r="J21"/>
      <c r="K21"/>
      <c r="L21"/>
      <c r="M21"/>
      <c r="N21"/>
      <c r="O21"/>
      <c r="P21"/>
      <c r="Q21"/>
      <c r="R21"/>
      <c r="S21"/>
      <c r="T21"/>
      <c r="U21"/>
      <c r="V21"/>
    </row>
    <row r="22" spans="1:22" s="4" customFormat="1" ht="18">
      <c r="A22" s="3" t="s">
        <v>19</v>
      </c>
      <c r="C22" s="5">
        <f>SUM(C23:C50)</f>
        <v>522</v>
      </c>
      <c r="D22" s="6"/>
      <c r="E22"/>
      <c r="F22"/>
      <c r="G22"/>
      <c r="H22"/>
      <c r="I22"/>
      <c r="J22"/>
      <c r="K22"/>
      <c r="L22"/>
      <c r="M22"/>
      <c r="N22"/>
      <c r="O22"/>
      <c r="P22"/>
      <c r="Q22"/>
      <c r="R22"/>
      <c r="S22"/>
      <c r="T22"/>
      <c r="U22"/>
      <c r="V22"/>
    </row>
    <row r="23" spans="1:22" s="4" customFormat="1" ht="18">
      <c r="A23" s="7"/>
      <c r="B23" s="8" t="s">
        <v>20</v>
      </c>
      <c r="C23" s="5">
        <f>COUNTIF(债券列表!K:K,首页!B23)</f>
        <v>45</v>
      </c>
      <c r="D23" s="6">
        <f>AVERAGEIF(债券列表!K:K,$B23,债券列表!P:P)</f>
        <v>3.8942666666666663</v>
      </c>
      <c r="E23"/>
      <c r="F23"/>
      <c r="G23"/>
      <c r="H23"/>
      <c r="I23"/>
      <c r="J23"/>
      <c r="K23"/>
      <c r="L23"/>
      <c r="M23"/>
      <c r="N23"/>
      <c r="O23"/>
      <c r="P23"/>
      <c r="Q23"/>
      <c r="R23"/>
      <c r="S23"/>
      <c r="T23"/>
      <c r="U23"/>
      <c r="V23"/>
    </row>
    <row r="24" spans="1:22" s="4" customFormat="1" ht="18">
      <c r="A24" s="9"/>
      <c r="B24" s="10" t="s">
        <v>21</v>
      </c>
      <c r="C24" s="5">
        <f>COUNTIF(债券列表!K:K,首页!B24)</f>
        <v>120</v>
      </c>
      <c r="D24" s="6">
        <f>AVERAGEIF(债券列表!K:K,$B24,债券列表!P:P)</f>
        <v>3.6038416666666677</v>
      </c>
      <c r="E24"/>
      <c r="F24"/>
      <c r="G24"/>
      <c r="H24"/>
      <c r="I24"/>
      <c r="J24"/>
      <c r="K24"/>
      <c r="L24"/>
      <c r="M24"/>
      <c r="N24"/>
      <c r="O24"/>
      <c r="P24"/>
      <c r="Q24"/>
      <c r="R24"/>
      <c r="S24"/>
      <c r="T24"/>
      <c r="U24"/>
      <c r="V24"/>
    </row>
    <row r="25" spans="1:22" s="4" customFormat="1" ht="18">
      <c r="A25" s="7"/>
      <c r="B25" s="8" t="s">
        <v>800</v>
      </c>
      <c r="C25" s="5">
        <f>COUNTIF(债券列表!K:K,首页!B25)</f>
        <v>36</v>
      </c>
      <c r="D25" s="6">
        <f>AVERAGEIF(债券列表!K:K,$B25,债券列表!P:P)</f>
        <v>4.0871111111111116</v>
      </c>
      <c r="E25"/>
      <c r="F25"/>
      <c r="G25"/>
      <c r="H25"/>
      <c r="I25"/>
      <c r="J25"/>
      <c r="K25"/>
      <c r="L25"/>
      <c r="M25"/>
      <c r="N25"/>
      <c r="O25"/>
      <c r="P25"/>
      <c r="Q25"/>
      <c r="R25"/>
      <c r="S25"/>
      <c r="T25"/>
      <c r="U25"/>
      <c r="V25"/>
    </row>
    <row r="26" spans="1:22" s="4" customFormat="1" ht="18">
      <c r="A26" s="7"/>
      <c r="B26" s="8" t="s">
        <v>2790</v>
      </c>
      <c r="C26" s="5">
        <f>COUNTIF(债券列表!K:K,首页!B26)</f>
        <v>25</v>
      </c>
      <c r="D26" s="6">
        <f>AVERAGEIF(债券列表!K:K,$B26,债券列表!P:P)</f>
        <v>2.95</v>
      </c>
      <c r="E26"/>
      <c r="F26"/>
      <c r="G26"/>
      <c r="H26"/>
      <c r="I26"/>
      <c r="J26"/>
      <c r="K26"/>
      <c r="L26"/>
      <c r="M26"/>
      <c r="N26"/>
      <c r="O26"/>
      <c r="P26"/>
      <c r="Q26"/>
      <c r="R26"/>
      <c r="S26"/>
      <c r="T26"/>
      <c r="U26"/>
      <c r="V26"/>
    </row>
    <row r="27" spans="1:22" s="4" customFormat="1" ht="18">
      <c r="A27" s="7"/>
      <c r="B27" s="8" t="s">
        <v>22</v>
      </c>
      <c r="C27" s="5">
        <f>COUNTIF(债券列表!K:K,首页!B27)</f>
        <v>8</v>
      </c>
      <c r="D27" s="6">
        <f>AVERAGEIF(债券列表!K:K,$B27,债券列表!P:P)</f>
        <v>3.9274999999999993</v>
      </c>
      <c r="E27"/>
      <c r="F27"/>
      <c r="G27"/>
      <c r="H27"/>
      <c r="I27"/>
      <c r="J27"/>
      <c r="K27"/>
      <c r="L27"/>
      <c r="M27"/>
      <c r="N27"/>
      <c r="O27"/>
      <c r="P27"/>
      <c r="Q27"/>
      <c r="R27"/>
      <c r="S27"/>
      <c r="T27"/>
      <c r="U27"/>
      <c r="V27"/>
    </row>
    <row r="28" spans="1:22" s="4" customFormat="1" ht="18">
      <c r="A28" s="7"/>
      <c r="B28" s="8" t="s">
        <v>23</v>
      </c>
      <c r="C28" s="5">
        <f>COUNTIF(债券列表!K:K,首页!B28)</f>
        <v>54</v>
      </c>
      <c r="D28" s="6">
        <f>AVERAGEIF(债券列表!K:K,$B28,债券列表!P:P)</f>
        <v>6.0196851851851854</v>
      </c>
      <c r="E28"/>
      <c r="F28"/>
      <c r="G28"/>
      <c r="H28"/>
      <c r="I28"/>
      <c r="J28"/>
      <c r="K28"/>
      <c r="L28"/>
      <c r="M28"/>
      <c r="N28"/>
      <c r="O28"/>
      <c r="P28"/>
      <c r="Q28"/>
      <c r="R28"/>
      <c r="S28"/>
      <c r="T28"/>
      <c r="U28"/>
      <c r="V28"/>
    </row>
    <row r="29" spans="1:22" s="4" customFormat="1" ht="18">
      <c r="A29" s="7"/>
      <c r="B29" s="8" t="s">
        <v>24</v>
      </c>
      <c r="C29" s="5">
        <f>COUNTIF(债券列表!K:K,首页!B29)</f>
        <v>88</v>
      </c>
      <c r="D29" s="6">
        <f>AVERAGEIF(债券列表!K:K,$B29,债券列表!P:P)</f>
        <v>4.0422613636363653</v>
      </c>
      <c r="E29"/>
      <c r="F29"/>
      <c r="G29"/>
      <c r="H29"/>
      <c r="I29"/>
      <c r="J29"/>
      <c r="K29"/>
      <c r="L29"/>
      <c r="M29"/>
      <c r="N29"/>
      <c r="O29"/>
      <c r="P29"/>
      <c r="Q29"/>
      <c r="R29"/>
      <c r="S29"/>
      <c r="T29"/>
      <c r="U29"/>
      <c r="V29"/>
    </row>
    <row r="30" spans="1:22" s="4" customFormat="1" ht="18">
      <c r="A30" s="7"/>
      <c r="B30" s="8" t="s">
        <v>25</v>
      </c>
      <c r="C30" s="5">
        <f>COUNTIF(债券列表!K:K,首页!B30)</f>
        <v>57</v>
      </c>
      <c r="D30" s="6">
        <f>AVERAGEIF(债券列表!K:K,$B30,债券列表!P:P)</f>
        <v>5.1337368421052636</v>
      </c>
      <c r="E30"/>
      <c r="F30"/>
      <c r="G30"/>
      <c r="H30"/>
      <c r="I30"/>
      <c r="J30"/>
      <c r="K30"/>
      <c r="L30"/>
      <c r="M30"/>
      <c r="N30"/>
      <c r="O30"/>
      <c r="P30"/>
      <c r="Q30"/>
      <c r="R30"/>
      <c r="S30"/>
      <c r="T30"/>
      <c r="U30"/>
      <c r="V30"/>
    </row>
    <row r="31" spans="1:22" s="4" customFormat="1" ht="18">
      <c r="A31" s="7"/>
      <c r="B31" s="8" t="s">
        <v>762</v>
      </c>
      <c r="C31" s="5">
        <f>COUNTIF(债券列表!K:K,首页!B31)</f>
        <v>10</v>
      </c>
      <c r="D31" s="6">
        <f>AVERAGEIF(债券列表!K:K,$B31,债券列表!P:P)</f>
        <v>5.4749999999999996</v>
      </c>
      <c r="E31"/>
      <c r="F31"/>
      <c r="G31"/>
      <c r="H31"/>
      <c r="I31"/>
      <c r="J31"/>
      <c r="K31"/>
      <c r="L31"/>
      <c r="M31"/>
      <c r="N31"/>
      <c r="O31"/>
      <c r="P31"/>
      <c r="Q31"/>
      <c r="R31"/>
      <c r="S31"/>
      <c r="T31"/>
      <c r="U31"/>
      <c r="V31"/>
    </row>
    <row r="32" spans="1:22" ht="18">
      <c r="B32" s="11" t="s">
        <v>3339</v>
      </c>
      <c r="C32" s="5">
        <f>COUNTIF(债券列表!K:K,首页!B32)</f>
        <v>8</v>
      </c>
      <c r="D32" s="6">
        <f>AVERAGEIF(债券列表!K:K,$B32,债券列表!P:P)</f>
        <v>3.6256249999999999</v>
      </c>
    </row>
    <row r="33" spans="1:22" s="4" customFormat="1" ht="18">
      <c r="A33" s="7"/>
      <c r="B33" s="8" t="s">
        <v>3340</v>
      </c>
      <c r="C33" s="5">
        <f>COUNTIF(债券列表!K:K,首页!B33)</f>
        <v>12</v>
      </c>
      <c r="D33" s="6">
        <f>AVERAGEIF(债券列表!K:K,$B33,债券列表!P:P)</f>
        <v>3.09</v>
      </c>
      <c r="E33"/>
      <c r="F33"/>
      <c r="G33"/>
      <c r="H33"/>
      <c r="I33"/>
      <c r="J33"/>
      <c r="K33"/>
      <c r="L33"/>
      <c r="M33"/>
      <c r="N33"/>
      <c r="O33"/>
      <c r="P33"/>
      <c r="Q33"/>
      <c r="R33"/>
      <c r="S33"/>
      <c r="T33"/>
      <c r="U33"/>
      <c r="V33"/>
    </row>
    <row r="34" spans="1:22" s="4" customFormat="1" ht="18">
      <c r="A34" s="7"/>
      <c r="B34" s="8" t="s">
        <v>3341</v>
      </c>
      <c r="C34" s="5">
        <f>COUNTIF(债券列表!K:K,首页!B34)</f>
        <v>53</v>
      </c>
      <c r="D34" s="6">
        <f>AVERAGEIF(债券列表!K:K,$B34,债券列表!P:P)</f>
        <v>3.1344339622641511</v>
      </c>
      <c r="E34"/>
      <c r="F34"/>
      <c r="G34"/>
      <c r="H34"/>
      <c r="I34"/>
      <c r="J34"/>
      <c r="K34"/>
      <c r="L34"/>
      <c r="M34"/>
      <c r="N34"/>
      <c r="O34"/>
      <c r="P34"/>
      <c r="Q34"/>
      <c r="R34"/>
      <c r="S34"/>
      <c r="T34"/>
      <c r="U34"/>
      <c r="V34"/>
    </row>
    <row r="35" spans="1:22" s="4" customFormat="1" ht="18">
      <c r="A35" s="7"/>
      <c r="B35" s="8" t="s">
        <v>3342</v>
      </c>
      <c r="C35" s="5">
        <f>COUNTIF(债券列表!K:K,首页!B35)</f>
        <v>1</v>
      </c>
      <c r="D35" s="6">
        <f>AVERAGEIF(债券列表!K:K,$B35,债券列表!P:P)</f>
        <v>0.5</v>
      </c>
      <c r="E35"/>
      <c r="F35"/>
      <c r="G35"/>
      <c r="H35"/>
      <c r="I35"/>
      <c r="J35"/>
      <c r="K35"/>
      <c r="L35"/>
      <c r="M35"/>
      <c r="N35"/>
      <c r="O35"/>
      <c r="P35"/>
      <c r="Q35"/>
      <c r="R35"/>
      <c r="S35"/>
      <c r="T35"/>
      <c r="U35"/>
      <c r="V35"/>
    </row>
    <row r="36" spans="1:22" s="4" customFormat="1" ht="18">
      <c r="A36" s="7"/>
      <c r="B36" s="8" t="s">
        <v>3343</v>
      </c>
      <c r="C36" s="5">
        <f>COUNTIF(债券列表!K:K,首页!B36)</f>
        <v>1</v>
      </c>
      <c r="D36" s="6">
        <f>AVERAGEIF(债券列表!K:K,$B36,债券列表!P:P)</f>
        <v>1.75</v>
      </c>
      <c r="E36"/>
      <c r="F36"/>
      <c r="G36"/>
      <c r="H36"/>
      <c r="I36"/>
      <c r="J36"/>
      <c r="K36"/>
      <c r="L36"/>
      <c r="M36"/>
      <c r="N36"/>
      <c r="O36"/>
      <c r="P36"/>
      <c r="Q36"/>
      <c r="R36"/>
      <c r="S36"/>
      <c r="T36"/>
      <c r="U36"/>
      <c r="V36"/>
    </row>
    <row r="37" spans="1:22" s="4" customFormat="1" ht="18">
      <c r="A37" s="7"/>
      <c r="B37" s="8" t="s">
        <v>3344</v>
      </c>
      <c r="C37" s="5">
        <f>COUNTIF(债券列表!K:K,首页!B37)</f>
        <v>2</v>
      </c>
      <c r="D37" s="6">
        <f>AVERAGEIF(债券列表!K:K,$B37,债券列表!P:P)</f>
        <v>1.9249999999999998</v>
      </c>
      <c r="E37"/>
      <c r="F37"/>
      <c r="G37"/>
      <c r="H37"/>
      <c r="I37"/>
      <c r="J37"/>
      <c r="K37"/>
      <c r="L37"/>
      <c r="M37"/>
      <c r="N37"/>
      <c r="O37"/>
      <c r="P37"/>
      <c r="Q37"/>
      <c r="R37"/>
      <c r="S37"/>
      <c r="T37"/>
      <c r="U37"/>
      <c r="V37"/>
    </row>
    <row r="38" spans="1:22" s="4" customFormat="1" ht="18">
      <c r="A38" s="7"/>
      <c r="B38" s="8" t="s">
        <v>3345</v>
      </c>
      <c r="C38" s="5">
        <f>COUNTIF(债券列表!K:K,首页!B38)</f>
        <v>1</v>
      </c>
      <c r="D38" s="6">
        <f>AVERAGEIF(债券列表!K:K,$B38,债券列表!P:P)</f>
        <v>1.75</v>
      </c>
      <c r="E38"/>
      <c r="F38"/>
      <c r="G38"/>
      <c r="H38"/>
      <c r="I38"/>
      <c r="J38"/>
      <c r="K38"/>
      <c r="L38"/>
      <c r="M38"/>
      <c r="N38"/>
      <c r="O38"/>
      <c r="P38"/>
      <c r="Q38"/>
      <c r="R38"/>
      <c r="S38"/>
      <c r="T38"/>
      <c r="U38"/>
      <c r="V38"/>
    </row>
    <row r="39" spans="1:22" s="4" customFormat="1" ht="18">
      <c r="A39" s="7"/>
      <c r="B39" s="67" t="s">
        <v>3346</v>
      </c>
      <c r="C39" s="5">
        <f>COUNTIF(债券列表!K:K,首页!B39)</f>
        <v>1</v>
      </c>
      <c r="D39" s="6">
        <f>AVERAGEIF(债券列表!K:K,$B39,债券列表!P:P)</f>
        <v>0.85</v>
      </c>
      <c r="E39"/>
      <c r="F39"/>
      <c r="G39"/>
      <c r="H39"/>
      <c r="I39"/>
      <c r="J39"/>
      <c r="K39"/>
      <c r="L39"/>
      <c r="M39"/>
      <c r="N39"/>
      <c r="O39"/>
      <c r="P39"/>
      <c r="Q39"/>
      <c r="R39"/>
      <c r="S39"/>
      <c r="T39"/>
      <c r="U39"/>
      <c r="V39"/>
    </row>
    <row r="40" spans="1:22" s="4" customFormat="1" ht="18">
      <c r="A40" s="7"/>
      <c r="B40" s="67"/>
      <c r="C40" s="5"/>
      <c r="D40" s="6"/>
      <c r="E40"/>
      <c r="F40"/>
      <c r="G40"/>
      <c r="H40"/>
      <c r="I40"/>
      <c r="J40"/>
      <c r="K40"/>
      <c r="L40"/>
      <c r="M40"/>
      <c r="N40"/>
      <c r="O40"/>
      <c r="P40"/>
      <c r="Q40"/>
      <c r="R40"/>
      <c r="S40"/>
      <c r="T40"/>
      <c r="U40"/>
      <c r="V40"/>
    </row>
    <row r="41" spans="1:22" s="4" customFormat="1" ht="18">
      <c r="A41" s="7"/>
      <c r="B41" s="67"/>
      <c r="C41" s="5"/>
      <c r="D41" s="6"/>
      <c r="E41"/>
      <c r="F41"/>
      <c r="G41"/>
      <c r="H41"/>
      <c r="I41"/>
      <c r="J41"/>
      <c r="K41"/>
      <c r="L41"/>
      <c r="M41"/>
      <c r="N41"/>
      <c r="O41"/>
      <c r="P41"/>
      <c r="Q41"/>
      <c r="R41"/>
      <c r="S41"/>
      <c r="T41"/>
      <c r="U41"/>
      <c r="V41"/>
    </row>
    <row r="42" spans="1:22" s="4" customFormat="1" ht="18">
      <c r="A42" s="7"/>
      <c r="B42" s="67"/>
      <c r="C42" s="5"/>
      <c r="D42" s="6"/>
      <c r="E42"/>
      <c r="F42"/>
      <c r="G42"/>
      <c r="H42"/>
      <c r="I42"/>
      <c r="J42"/>
      <c r="K42"/>
      <c r="L42"/>
      <c r="M42"/>
      <c r="N42"/>
      <c r="O42"/>
      <c r="P42"/>
      <c r="Q42"/>
      <c r="R42"/>
      <c r="S42"/>
      <c r="T42"/>
      <c r="U42"/>
      <c r="V42"/>
    </row>
    <row r="43" spans="1:22" s="4" customFormat="1" ht="18">
      <c r="A43" s="7"/>
      <c r="B43" s="8"/>
      <c r="C43" s="5"/>
      <c r="D43" s="6"/>
      <c r="E43"/>
      <c r="F43"/>
      <c r="G43"/>
      <c r="H43"/>
      <c r="I43"/>
      <c r="J43"/>
      <c r="K43"/>
      <c r="L43"/>
      <c r="M43"/>
      <c r="N43"/>
      <c r="O43"/>
      <c r="P43"/>
      <c r="Q43"/>
      <c r="R43"/>
      <c r="S43"/>
      <c r="T43"/>
      <c r="U43"/>
      <c r="V43"/>
    </row>
    <row r="44" spans="1:22" s="10" customFormat="1" ht="18">
      <c r="A44" s="76" t="s">
        <v>1509</v>
      </c>
      <c r="B44" s="76"/>
      <c r="C44" s="76"/>
      <c r="D44" s="76"/>
      <c r="E44"/>
      <c r="F44"/>
      <c r="G44"/>
      <c r="H44"/>
      <c r="I44"/>
      <c r="J44"/>
      <c r="K44"/>
      <c r="L44"/>
      <c r="M44"/>
      <c r="N44"/>
      <c r="O44"/>
      <c r="P44"/>
      <c r="Q44"/>
      <c r="R44"/>
      <c r="S44"/>
      <c r="T44"/>
      <c r="U44"/>
      <c r="V44"/>
    </row>
    <row r="45" spans="1:22" s="10" customFormat="1" ht="18">
      <c r="A45" s="4"/>
      <c r="B45" s="8"/>
      <c r="D45" s="12"/>
      <c r="E45"/>
      <c r="F45"/>
      <c r="G45"/>
      <c r="H45"/>
      <c r="I45"/>
      <c r="J45"/>
      <c r="K45"/>
      <c r="L45"/>
      <c r="M45"/>
      <c r="N45"/>
      <c r="O45"/>
      <c r="P45"/>
      <c r="Q45"/>
      <c r="R45"/>
      <c r="S45"/>
      <c r="T45"/>
      <c r="U45"/>
      <c r="V45"/>
    </row>
    <row r="46" spans="1:22" s="10" customFormat="1" ht="18">
      <c r="B46" s="12"/>
      <c r="D46" s="12"/>
      <c r="E46"/>
      <c r="F46"/>
      <c r="G46"/>
      <c r="H46"/>
      <c r="I46"/>
      <c r="J46"/>
      <c r="K46"/>
      <c r="L46"/>
      <c r="M46"/>
      <c r="N46"/>
      <c r="O46"/>
      <c r="P46"/>
      <c r="Q46"/>
      <c r="R46"/>
      <c r="S46"/>
      <c r="T46"/>
      <c r="U46"/>
      <c r="V46"/>
    </row>
    <row r="47" spans="1:22" s="10" customFormat="1" ht="18">
      <c r="B47" s="12"/>
      <c r="D47" s="12"/>
      <c r="E47"/>
      <c r="F47"/>
      <c r="G47"/>
      <c r="H47"/>
      <c r="I47"/>
      <c r="J47"/>
      <c r="K47"/>
      <c r="L47"/>
      <c r="M47"/>
      <c r="N47"/>
      <c r="O47"/>
      <c r="P47"/>
      <c r="Q47"/>
      <c r="R47"/>
      <c r="S47"/>
      <c r="T47"/>
      <c r="U47"/>
      <c r="V47"/>
    </row>
    <row r="48" spans="1:22" s="10" customFormat="1" ht="18">
      <c r="B48" s="12"/>
      <c r="D48" s="12"/>
      <c r="E48"/>
      <c r="F48"/>
      <c r="G48"/>
      <c r="H48"/>
      <c r="I48"/>
      <c r="J48"/>
      <c r="K48"/>
      <c r="L48"/>
      <c r="M48"/>
      <c r="N48"/>
      <c r="O48"/>
      <c r="P48"/>
      <c r="Q48"/>
      <c r="R48"/>
      <c r="S48"/>
      <c r="T48"/>
      <c r="U48"/>
      <c r="V48"/>
    </row>
    <row r="49" spans="2:22" s="10" customFormat="1" ht="18">
      <c r="B49" s="12"/>
      <c r="D49" s="12"/>
      <c r="E49"/>
      <c r="F49"/>
      <c r="G49"/>
      <c r="H49"/>
      <c r="I49"/>
      <c r="J49"/>
      <c r="K49"/>
      <c r="L49"/>
      <c r="M49"/>
      <c r="N49"/>
      <c r="O49"/>
      <c r="P49"/>
      <c r="Q49"/>
      <c r="R49"/>
      <c r="S49"/>
      <c r="T49"/>
      <c r="U49"/>
      <c r="V49"/>
    </row>
    <row r="50" spans="2:22" s="10" customFormat="1" ht="18">
      <c r="B50" s="12"/>
      <c r="D50" s="12"/>
      <c r="E50"/>
      <c r="F50"/>
      <c r="G50"/>
      <c r="H50"/>
      <c r="I50"/>
      <c r="J50"/>
      <c r="K50"/>
      <c r="L50"/>
      <c r="M50"/>
      <c r="N50"/>
      <c r="O50"/>
      <c r="P50"/>
      <c r="Q50"/>
      <c r="R50"/>
      <c r="S50"/>
      <c r="T50"/>
      <c r="U50"/>
      <c r="V50"/>
    </row>
    <row r="51" spans="2:22" s="10" customFormat="1" ht="18">
      <c r="B51" s="12"/>
      <c r="D51" s="12"/>
      <c r="E51"/>
      <c r="F51"/>
      <c r="G51"/>
      <c r="H51"/>
      <c r="I51"/>
      <c r="J51"/>
      <c r="K51"/>
      <c r="L51"/>
      <c r="M51"/>
      <c r="N51"/>
      <c r="O51"/>
      <c r="P51"/>
      <c r="Q51"/>
      <c r="R51"/>
      <c r="S51"/>
      <c r="T51"/>
      <c r="U51"/>
      <c r="V51"/>
    </row>
    <row r="52" spans="2:22" s="10" customFormat="1" ht="18">
      <c r="B52" s="12"/>
      <c r="D52" s="12"/>
      <c r="E52"/>
      <c r="F52"/>
      <c r="G52"/>
      <c r="H52"/>
      <c r="I52"/>
      <c r="J52"/>
      <c r="K52"/>
      <c r="L52"/>
      <c r="M52"/>
      <c r="N52"/>
      <c r="O52"/>
      <c r="P52"/>
      <c r="Q52"/>
      <c r="R52"/>
      <c r="S52"/>
      <c r="T52"/>
      <c r="U52"/>
      <c r="V52"/>
    </row>
    <row r="53" spans="2:22" s="10" customFormat="1" ht="18">
      <c r="B53" s="12"/>
      <c r="D53" s="12"/>
      <c r="E53"/>
      <c r="F53"/>
      <c r="G53"/>
      <c r="H53"/>
      <c r="I53"/>
      <c r="J53"/>
      <c r="K53"/>
      <c r="L53"/>
      <c r="M53"/>
      <c r="N53"/>
      <c r="O53"/>
      <c r="P53"/>
      <c r="Q53"/>
      <c r="R53"/>
      <c r="S53"/>
      <c r="T53"/>
      <c r="U53"/>
      <c r="V53"/>
    </row>
    <row r="54" spans="2:22" s="10" customFormat="1" ht="18">
      <c r="B54" s="12"/>
      <c r="D54" s="12"/>
      <c r="E54"/>
      <c r="F54"/>
      <c r="G54"/>
      <c r="H54"/>
      <c r="I54"/>
      <c r="J54"/>
      <c r="K54"/>
      <c r="L54"/>
      <c r="M54"/>
      <c r="N54"/>
      <c r="O54"/>
      <c r="P54"/>
      <c r="Q54"/>
      <c r="R54"/>
      <c r="S54"/>
      <c r="T54"/>
      <c r="U54"/>
      <c r="V54"/>
    </row>
    <row r="55" spans="2:22" s="10" customFormat="1" ht="18">
      <c r="B55" s="12"/>
      <c r="D55" s="12"/>
      <c r="E55"/>
      <c r="F55"/>
      <c r="G55"/>
      <c r="H55"/>
      <c r="I55"/>
      <c r="J55"/>
      <c r="K55"/>
      <c r="L55"/>
      <c r="M55"/>
      <c r="N55"/>
      <c r="O55"/>
      <c r="P55"/>
      <c r="Q55"/>
      <c r="R55"/>
      <c r="S55"/>
      <c r="T55"/>
      <c r="U55"/>
      <c r="V55"/>
    </row>
    <row r="56" spans="2:22" s="10" customFormat="1" ht="18">
      <c r="B56" s="12"/>
      <c r="D56" s="12"/>
      <c r="E56"/>
      <c r="F56"/>
      <c r="G56"/>
      <c r="H56"/>
      <c r="I56"/>
      <c r="J56"/>
      <c r="K56"/>
      <c r="L56"/>
      <c r="M56"/>
      <c r="N56"/>
      <c r="O56"/>
      <c r="P56"/>
      <c r="Q56"/>
      <c r="R56"/>
      <c r="S56"/>
      <c r="T56"/>
      <c r="U56"/>
      <c r="V56"/>
    </row>
    <row r="57" spans="2:22" s="10" customFormat="1" ht="18">
      <c r="B57" s="12"/>
      <c r="D57" s="12"/>
      <c r="E57"/>
      <c r="F57"/>
      <c r="G57"/>
      <c r="H57"/>
      <c r="I57"/>
      <c r="J57"/>
      <c r="K57"/>
      <c r="L57"/>
      <c r="M57"/>
      <c r="N57"/>
      <c r="O57"/>
      <c r="P57"/>
      <c r="Q57"/>
      <c r="R57"/>
      <c r="S57"/>
      <c r="T57"/>
      <c r="U57"/>
      <c r="V57"/>
    </row>
    <row r="58" spans="2:22" s="10" customFormat="1" ht="18">
      <c r="B58" s="12"/>
      <c r="D58" s="12"/>
      <c r="E58"/>
      <c r="F58"/>
      <c r="G58"/>
      <c r="H58"/>
      <c r="I58"/>
      <c r="J58"/>
      <c r="K58"/>
      <c r="L58"/>
      <c r="M58"/>
      <c r="N58"/>
      <c r="O58"/>
      <c r="P58"/>
      <c r="Q58"/>
      <c r="R58"/>
      <c r="S58"/>
      <c r="T58"/>
      <c r="U58"/>
      <c r="V58"/>
    </row>
    <row r="59" spans="2:22" s="10" customFormat="1" ht="18">
      <c r="B59" s="12"/>
      <c r="D59" s="12"/>
      <c r="E59"/>
      <c r="F59"/>
      <c r="G59"/>
      <c r="H59"/>
      <c r="I59"/>
      <c r="J59"/>
      <c r="K59"/>
      <c r="L59"/>
      <c r="M59"/>
      <c r="N59"/>
      <c r="O59"/>
      <c r="P59"/>
      <c r="Q59"/>
      <c r="R59"/>
      <c r="S59"/>
      <c r="T59"/>
      <c r="U59"/>
      <c r="V59"/>
    </row>
    <row r="60" spans="2:22" s="10" customFormat="1" ht="18">
      <c r="B60" s="12"/>
      <c r="D60" s="12"/>
      <c r="E60"/>
      <c r="F60"/>
      <c r="G60"/>
      <c r="H60"/>
      <c r="I60"/>
      <c r="J60"/>
      <c r="K60"/>
      <c r="L60"/>
      <c r="M60"/>
      <c r="N60"/>
      <c r="O60"/>
      <c r="P60"/>
      <c r="Q60"/>
      <c r="R60"/>
      <c r="S60"/>
      <c r="T60"/>
      <c r="U60"/>
      <c r="V60"/>
    </row>
    <row r="61" spans="2:22" s="10" customFormat="1" ht="18">
      <c r="B61" s="12"/>
      <c r="D61" s="12"/>
      <c r="E61"/>
      <c r="F61"/>
      <c r="G61"/>
      <c r="H61"/>
      <c r="I61"/>
      <c r="J61"/>
      <c r="K61"/>
      <c r="L61"/>
      <c r="M61"/>
      <c r="N61"/>
      <c r="O61"/>
      <c r="P61"/>
      <c r="Q61"/>
      <c r="R61"/>
      <c r="S61"/>
      <c r="T61"/>
      <c r="U61"/>
      <c r="V61"/>
    </row>
    <row r="62" spans="2:22" s="10" customFormat="1" ht="18">
      <c r="B62" s="12"/>
      <c r="D62" s="12"/>
      <c r="E62"/>
      <c r="F62"/>
      <c r="G62"/>
      <c r="H62"/>
      <c r="I62"/>
      <c r="J62"/>
      <c r="K62"/>
      <c r="L62"/>
      <c r="M62"/>
      <c r="N62"/>
      <c r="O62"/>
      <c r="P62"/>
      <c r="Q62"/>
      <c r="R62"/>
      <c r="S62"/>
      <c r="T62"/>
      <c r="U62"/>
      <c r="V62"/>
    </row>
    <row r="63" spans="2:22" s="10" customFormat="1" ht="18">
      <c r="B63" s="12"/>
      <c r="D63" s="12"/>
      <c r="E63"/>
      <c r="F63"/>
      <c r="G63"/>
      <c r="H63"/>
      <c r="I63"/>
      <c r="J63"/>
      <c r="K63"/>
      <c r="L63"/>
      <c r="M63"/>
      <c r="N63"/>
      <c r="O63"/>
      <c r="P63"/>
      <c r="Q63"/>
      <c r="R63"/>
      <c r="S63"/>
      <c r="T63"/>
      <c r="U63"/>
      <c r="V63"/>
    </row>
    <row r="64" spans="2:22" s="10" customFormat="1" ht="18">
      <c r="B64" s="12"/>
      <c r="D64" s="12"/>
      <c r="E64"/>
      <c r="F64"/>
      <c r="G64"/>
      <c r="H64"/>
      <c r="I64"/>
      <c r="J64"/>
      <c r="K64"/>
      <c r="L64"/>
      <c r="M64"/>
      <c r="N64"/>
      <c r="O64"/>
      <c r="P64"/>
      <c r="Q64"/>
      <c r="R64"/>
      <c r="S64"/>
      <c r="T64"/>
      <c r="U64"/>
      <c r="V64"/>
    </row>
    <row r="65" spans="2:22" s="10" customFormat="1" ht="18">
      <c r="B65" s="12"/>
      <c r="D65" s="12"/>
      <c r="E65"/>
      <c r="F65"/>
      <c r="G65"/>
      <c r="H65"/>
      <c r="I65"/>
      <c r="J65"/>
      <c r="K65"/>
      <c r="L65"/>
      <c r="M65"/>
      <c r="N65"/>
      <c r="O65"/>
      <c r="P65"/>
      <c r="Q65"/>
      <c r="R65"/>
      <c r="S65"/>
      <c r="T65"/>
      <c r="U65"/>
      <c r="V65"/>
    </row>
    <row r="66" spans="2:22" s="10" customFormat="1" ht="18">
      <c r="B66" s="12"/>
      <c r="D66" s="12"/>
      <c r="E66"/>
      <c r="F66"/>
      <c r="G66"/>
      <c r="H66"/>
      <c r="I66"/>
      <c r="J66"/>
      <c r="K66"/>
      <c r="L66"/>
      <c r="M66"/>
      <c r="N66"/>
      <c r="O66"/>
      <c r="P66"/>
      <c r="Q66"/>
      <c r="R66"/>
      <c r="S66"/>
      <c r="T66"/>
      <c r="U66"/>
      <c r="V66"/>
    </row>
    <row r="67" spans="2:22" s="10" customFormat="1" ht="18">
      <c r="B67" s="12"/>
      <c r="D67" s="12"/>
      <c r="E67"/>
      <c r="F67"/>
      <c r="G67"/>
      <c r="H67"/>
      <c r="I67"/>
      <c r="J67"/>
      <c r="K67"/>
      <c r="L67"/>
      <c r="M67"/>
      <c r="N67"/>
      <c r="O67"/>
      <c r="P67"/>
      <c r="Q67"/>
      <c r="R67"/>
      <c r="S67"/>
      <c r="T67"/>
      <c r="U67"/>
      <c r="V67"/>
    </row>
    <row r="68" spans="2:22" s="10" customFormat="1" ht="18">
      <c r="B68" s="12"/>
      <c r="D68" s="12"/>
      <c r="E68"/>
      <c r="F68"/>
      <c r="G68"/>
      <c r="H68"/>
      <c r="I68"/>
      <c r="J68"/>
      <c r="K68"/>
      <c r="L68"/>
      <c r="M68"/>
      <c r="N68"/>
      <c r="O68"/>
      <c r="P68"/>
      <c r="Q68"/>
      <c r="R68"/>
      <c r="S68"/>
      <c r="T68"/>
      <c r="U68"/>
      <c r="V68"/>
    </row>
    <row r="69" spans="2:22" s="10" customFormat="1" ht="18">
      <c r="B69" s="12"/>
      <c r="D69" s="12"/>
      <c r="E69"/>
      <c r="F69"/>
      <c r="G69"/>
      <c r="H69"/>
      <c r="I69"/>
      <c r="J69"/>
      <c r="K69"/>
      <c r="L69"/>
      <c r="M69"/>
      <c r="N69"/>
      <c r="O69"/>
      <c r="P69"/>
      <c r="Q69"/>
      <c r="R69"/>
      <c r="S69"/>
      <c r="T69"/>
      <c r="U69"/>
      <c r="V69"/>
    </row>
    <row r="70" spans="2:22" s="10" customFormat="1" ht="18">
      <c r="B70" s="12"/>
      <c r="D70" s="12"/>
      <c r="E70"/>
      <c r="F70"/>
      <c r="G70"/>
      <c r="H70"/>
      <c r="I70"/>
      <c r="J70"/>
      <c r="K70"/>
      <c r="L70"/>
      <c r="M70"/>
      <c r="N70"/>
      <c r="O70"/>
      <c r="P70"/>
      <c r="Q70"/>
      <c r="R70"/>
      <c r="S70"/>
      <c r="T70"/>
      <c r="U70"/>
      <c r="V70"/>
    </row>
    <row r="71" spans="2:22" s="10" customFormat="1" ht="18">
      <c r="B71" s="12"/>
      <c r="D71" s="12"/>
      <c r="E71"/>
      <c r="F71"/>
      <c r="G71"/>
      <c r="H71"/>
      <c r="I71"/>
      <c r="J71"/>
      <c r="K71"/>
      <c r="L71"/>
      <c r="M71"/>
      <c r="N71"/>
      <c r="O71"/>
      <c r="P71"/>
      <c r="Q71"/>
      <c r="R71"/>
      <c r="S71"/>
      <c r="T71"/>
      <c r="U71"/>
      <c r="V71"/>
    </row>
    <row r="72" spans="2:22" s="10" customFormat="1" ht="18">
      <c r="B72" s="12"/>
      <c r="D72" s="12"/>
      <c r="E72"/>
      <c r="F72"/>
      <c r="G72"/>
      <c r="H72"/>
      <c r="I72"/>
      <c r="J72"/>
      <c r="K72"/>
      <c r="L72"/>
      <c r="M72"/>
      <c r="N72"/>
      <c r="O72"/>
      <c r="P72"/>
      <c r="Q72"/>
      <c r="R72"/>
      <c r="S72"/>
      <c r="T72"/>
      <c r="U72"/>
      <c r="V72"/>
    </row>
    <row r="73" spans="2:22" s="10" customFormat="1" ht="18">
      <c r="B73" s="12"/>
      <c r="D73" s="12"/>
      <c r="E73"/>
      <c r="F73"/>
      <c r="G73"/>
      <c r="H73"/>
      <c r="I73"/>
      <c r="J73"/>
      <c r="K73"/>
      <c r="L73"/>
      <c r="M73"/>
      <c r="N73"/>
      <c r="O73"/>
      <c r="P73"/>
      <c r="Q73"/>
      <c r="R73"/>
      <c r="S73"/>
      <c r="T73"/>
      <c r="U73"/>
      <c r="V73"/>
    </row>
    <row r="74" spans="2:22" s="10" customFormat="1" ht="18">
      <c r="B74" s="12"/>
      <c r="D74" s="12"/>
      <c r="E74"/>
      <c r="F74"/>
      <c r="G74"/>
      <c r="H74"/>
      <c r="I74"/>
      <c r="J74"/>
      <c r="K74"/>
      <c r="L74"/>
      <c r="M74"/>
      <c r="N74"/>
      <c r="O74"/>
      <c r="P74"/>
      <c r="Q74"/>
      <c r="R74"/>
      <c r="S74"/>
      <c r="T74"/>
      <c r="U74"/>
      <c r="V74"/>
    </row>
    <row r="75" spans="2:22" s="10" customFormat="1" ht="18">
      <c r="B75" s="12"/>
      <c r="D75" s="12"/>
      <c r="E75"/>
      <c r="F75"/>
      <c r="G75"/>
      <c r="H75"/>
      <c r="I75"/>
      <c r="J75"/>
      <c r="K75"/>
      <c r="L75"/>
      <c r="M75"/>
      <c r="N75"/>
      <c r="O75"/>
      <c r="P75"/>
      <c r="Q75"/>
      <c r="R75"/>
      <c r="S75"/>
      <c r="T75"/>
      <c r="U75"/>
      <c r="V75"/>
    </row>
    <row r="76" spans="2:22" s="10" customFormat="1" ht="18">
      <c r="B76" s="12"/>
      <c r="D76" s="12"/>
      <c r="E76"/>
      <c r="F76"/>
      <c r="G76"/>
      <c r="H76"/>
      <c r="I76"/>
      <c r="J76"/>
      <c r="K76"/>
      <c r="L76"/>
      <c r="M76"/>
      <c r="N76"/>
      <c r="O76"/>
      <c r="P76"/>
      <c r="Q76"/>
      <c r="R76"/>
      <c r="S76"/>
      <c r="T76"/>
      <c r="U76"/>
      <c r="V76"/>
    </row>
    <row r="77" spans="2:22" s="10" customFormat="1" ht="18">
      <c r="B77" s="12"/>
      <c r="D77" s="12"/>
      <c r="E77"/>
      <c r="F77"/>
      <c r="G77"/>
      <c r="H77"/>
      <c r="I77"/>
      <c r="J77"/>
      <c r="K77"/>
      <c r="L77"/>
      <c r="M77"/>
      <c r="N77"/>
      <c r="O77"/>
      <c r="P77"/>
      <c r="Q77"/>
      <c r="R77"/>
      <c r="S77"/>
      <c r="T77"/>
      <c r="U77"/>
      <c r="V77"/>
    </row>
    <row r="78" spans="2:22" s="10" customFormat="1" ht="18">
      <c r="B78" s="12"/>
      <c r="D78" s="12"/>
      <c r="E78"/>
      <c r="F78"/>
      <c r="G78"/>
      <c r="H78"/>
      <c r="I78"/>
      <c r="J78"/>
      <c r="K78"/>
      <c r="L78"/>
      <c r="M78"/>
      <c r="N78"/>
      <c r="O78"/>
      <c r="P78"/>
      <c r="Q78"/>
      <c r="R78"/>
      <c r="S78"/>
      <c r="T78"/>
      <c r="U78"/>
      <c r="V78"/>
    </row>
    <row r="79" spans="2:22" s="10" customFormat="1" ht="18">
      <c r="B79" s="12"/>
      <c r="D79" s="12"/>
      <c r="E79"/>
      <c r="F79"/>
      <c r="G79"/>
      <c r="H79"/>
      <c r="I79"/>
      <c r="J79"/>
      <c r="K79"/>
      <c r="L79"/>
      <c r="M79"/>
      <c r="N79"/>
      <c r="O79"/>
      <c r="P79"/>
      <c r="Q79"/>
      <c r="R79"/>
      <c r="S79"/>
      <c r="T79"/>
      <c r="U79"/>
      <c r="V79"/>
    </row>
    <row r="80" spans="2:22" s="10" customFormat="1" ht="18">
      <c r="B80" s="12"/>
      <c r="D80" s="12"/>
      <c r="E80"/>
      <c r="F80"/>
      <c r="G80"/>
      <c r="H80"/>
      <c r="I80"/>
      <c r="J80"/>
      <c r="K80"/>
      <c r="L80"/>
      <c r="M80"/>
      <c r="N80"/>
      <c r="O80"/>
      <c r="P80"/>
      <c r="Q80"/>
      <c r="R80"/>
      <c r="S80"/>
      <c r="T80"/>
      <c r="U80"/>
      <c r="V80"/>
    </row>
    <row r="81" spans="2:22" s="10" customFormat="1" ht="18">
      <c r="B81" s="12"/>
      <c r="D81" s="12"/>
      <c r="E81"/>
      <c r="F81"/>
      <c r="G81"/>
      <c r="H81"/>
      <c r="I81"/>
      <c r="J81"/>
      <c r="K81"/>
      <c r="L81"/>
      <c r="M81"/>
      <c r="N81"/>
      <c r="O81"/>
      <c r="P81"/>
      <c r="Q81"/>
      <c r="R81"/>
      <c r="S81"/>
      <c r="T81"/>
      <c r="U81"/>
      <c r="V81"/>
    </row>
    <row r="82" spans="2:22" s="10" customFormat="1" ht="18">
      <c r="B82" s="12"/>
      <c r="D82" s="12"/>
      <c r="E82"/>
      <c r="F82"/>
      <c r="G82"/>
      <c r="H82"/>
      <c r="I82"/>
      <c r="J82"/>
      <c r="K82"/>
      <c r="L82"/>
      <c r="M82"/>
      <c r="N82"/>
      <c r="O82"/>
      <c r="P82"/>
      <c r="Q82"/>
      <c r="R82"/>
      <c r="S82"/>
      <c r="T82"/>
      <c r="U82"/>
      <c r="V82"/>
    </row>
    <row r="83" spans="2:22" s="10" customFormat="1" ht="18">
      <c r="B83" s="12"/>
      <c r="D83" s="12"/>
      <c r="E83"/>
      <c r="F83"/>
      <c r="G83"/>
      <c r="H83"/>
      <c r="I83"/>
      <c r="J83"/>
      <c r="K83"/>
      <c r="L83"/>
      <c r="M83"/>
      <c r="N83"/>
      <c r="O83"/>
      <c r="P83"/>
      <c r="Q83"/>
      <c r="R83"/>
      <c r="S83"/>
      <c r="T83"/>
      <c r="U83"/>
      <c r="V83"/>
    </row>
    <row r="84" spans="2:22">
      <c r="C84" s="1"/>
    </row>
    <row r="85" spans="2:22">
      <c r="C85" s="1"/>
    </row>
    <row r="86" spans="2:22">
      <c r="C86" s="1"/>
    </row>
    <row r="87" spans="2:22">
      <c r="C87" s="1"/>
    </row>
    <row r="88" spans="2:22">
      <c r="C88" s="1"/>
    </row>
    <row r="89" spans="2:22">
      <c r="C89" s="1"/>
    </row>
    <row r="90" spans="2:22">
      <c r="C90" s="1"/>
    </row>
    <row r="91" spans="2:22">
      <c r="C91" s="1"/>
    </row>
    <row r="92" spans="2:22">
      <c r="C92" s="1"/>
    </row>
    <row r="93" spans="2:22">
      <c r="C93" s="1"/>
    </row>
    <row r="94" spans="2:22">
      <c r="C94" s="1"/>
    </row>
    <row r="95" spans="2:22">
      <c r="C95" s="1"/>
    </row>
    <row r="96" spans="2:22">
      <c r="C96" s="1"/>
    </row>
    <row r="97" spans="3:3">
      <c r="C97" s="1"/>
    </row>
    <row r="98" spans="3:3">
      <c r="C98" s="1"/>
    </row>
    <row r="99" spans="3:3">
      <c r="C99" s="1"/>
    </row>
    <row r="100" spans="3:3">
      <c r="C100" s="1"/>
    </row>
    <row r="101" spans="3:3">
      <c r="C101" s="1"/>
    </row>
    <row r="102" spans="3:3">
      <c r="C102" s="1"/>
    </row>
    <row r="103" spans="3:3">
      <c r="C103" s="1"/>
    </row>
    <row r="104" spans="3:3">
      <c r="C104" s="1"/>
    </row>
    <row r="105" spans="3:3">
      <c r="C105" s="1"/>
    </row>
    <row r="106" spans="3:3">
      <c r="C106" s="1"/>
    </row>
    <row r="107" spans="3:3">
      <c r="C107" s="1"/>
    </row>
    <row r="108" spans="3:3">
      <c r="C108" s="1"/>
    </row>
    <row r="109" spans="3:3">
      <c r="C109" s="1"/>
    </row>
    <row r="110" spans="3:3">
      <c r="C110" s="1"/>
    </row>
    <row r="111" spans="3:3">
      <c r="C111" s="1"/>
    </row>
    <row r="112" spans="3:3">
      <c r="C112" s="1"/>
    </row>
    <row r="113" spans="3:3">
      <c r="C113" s="1"/>
    </row>
    <row r="114" spans="3:3">
      <c r="C114" s="1"/>
    </row>
    <row r="115" spans="3:3">
      <c r="C115" s="1"/>
    </row>
    <row r="116" spans="3:3">
      <c r="C116" s="1"/>
    </row>
    <row r="117" spans="3:3">
      <c r="C117" s="1"/>
    </row>
    <row r="118" spans="3:3">
      <c r="C118" s="1"/>
    </row>
    <row r="119" spans="3:3">
      <c r="C119" s="1"/>
    </row>
    <row r="120" spans="3:3">
      <c r="C120" s="1"/>
    </row>
    <row r="121" spans="3:3">
      <c r="C121" s="1"/>
    </row>
    <row r="122" spans="3:3">
      <c r="C122" s="1"/>
    </row>
    <row r="123" spans="3:3">
      <c r="C123" s="1"/>
    </row>
    <row r="124" spans="3:3">
      <c r="C124" s="1"/>
    </row>
    <row r="125" spans="3:3">
      <c r="C125" s="1"/>
    </row>
    <row r="126" spans="3:3">
      <c r="C126" s="1"/>
    </row>
    <row r="127" spans="3:3">
      <c r="C127" s="1"/>
    </row>
    <row r="128" spans="3:3">
      <c r="C128" s="1"/>
    </row>
    <row r="129" spans="3:3">
      <c r="C129" s="1"/>
    </row>
    <row r="130" spans="3:3">
      <c r="C130" s="1"/>
    </row>
    <row r="131" spans="3:3">
      <c r="C131" s="1"/>
    </row>
    <row r="132" spans="3:3">
      <c r="C132" s="1"/>
    </row>
    <row r="133" spans="3:3">
      <c r="C133" s="1"/>
    </row>
    <row r="134" spans="3:3">
      <c r="C134" s="1"/>
    </row>
    <row r="135" spans="3:3">
      <c r="C135" s="1"/>
    </row>
    <row r="136" spans="3:3">
      <c r="C136" s="1"/>
    </row>
    <row r="137" spans="3:3">
      <c r="C137" s="1"/>
    </row>
    <row r="138" spans="3:3">
      <c r="C138" s="1"/>
    </row>
    <row r="139" spans="3:3">
      <c r="C139" s="1"/>
    </row>
    <row r="140" spans="3:3">
      <c r="C140" s="1"/>
    </row>
    <row r="141" spans="3:3">
      <c r="C141" s="1"/>
    </row>
    <row r="142" spans="3:3">
      <c r="C142" s="1"/>
    </row>
    <row r="143" spans="3:3">
      <c r="C143" s="1"/>
    </row>
    <row r="144" spans="3:3">
      <c r="C144" s="1"/>
    </row>
    <row r="145" spans="3:3">
      <c r="C145" s="1"/>
    </row>
    <row r="146" spans="3:3">
      <c r="C146" s="1"/>
    </row>
    <row r="147" spans="3:3">
      <c r="C147" s="1"/>
    </row>
    <row r="148" spans="3:3">
      <c r="C148" s="1"/>
    </row>
    <row r="149" spans="3:3">
      <c r="C149" s="1"/>
    </row>
    <row r="150" spans="3:3">
      <c r="C150" s="1"/>
    </row>
    <row r="151" spans="3:3">
      <c r="C151" s="1"/>
    </row>
    <row r="152" spans="3:3">
      <c r="C152" s="1"/>
    </row>
    <row r="153" spans="3:3">
      <c r="C153" s="1"/>
    </row>
    <row r="154" spans="3:3">
      <c r="C154" s="1"/>
    </row>
    <row r="155" spans="3:3">
      <c r="C155" s="1"/>
    </row>
    <row r="156" spans="3:3">
      <c r="C156" s="1"/>
    </row>
    <row r="157" spans="3:3">
      <c r="C157" s="1"/>
    </row>
    <row r="158" spans="3:3">
      <c r="C158" s="1"/>
    </row>
    <row r="159" spans="3:3">
      <c r="C159" s="1"/>
    </row>
    <row r="160" spans="3:3">
      <c r="C160" s="1"/>
    </row>
    <row r="161" spans="3:3">
      <c r="C161" s="1"/>
    </row>
    <row r="162" spans="3:3">
      <c r="C162" s="1"/>
    </row>
    <row r="163" spans="3:3">
      <c r="C163" s="1"/>
    </row>
    <row r="164" spans="3:3">
      <c r="C164" s="1"/>
    </row>
    <row r="165" spans="3:3">
      <c r="C165" s="1"/>
    </row>
    <row r="166" spans="3:3">
      <c r="C166" s="1"/>
    </row>
    <row r="167" spans="3:3">
      <c r="C167" s="1"/>
    </row>
    <row r="168" spans="3:3">
      <c r="C168" s="1"/>
    </row>
    <row r="169" spans="3:3">
      <c r="C169" s="1"/>
    </row>
    <row r="170" spans="3:3">
      <c r="C170" s="1"/>
    </row>
    <row r="171" spans="3:3">
      <c r="C171" s="1"/>
    </row>
    <row r="172" spans="3:3">
      <c r="C172" s="1"/>
    </row>
    <row r="173" spans="3:3">
      <c r="C173" s="1"/>
    </row>
    <row r="174" spans="3:3">
      <c r="C174" s="1"/>
    </row>
    <row r="175" spans="3:3">
      <c r="C175" s="1"/>
    </row>
    <row r="176" spans="3:3">
      <c r="C176" s="1"/>
    </row>
    <row r="177" spans="3:3">
      <c r="C177" s="1"/>
    </row>
    <row r="178" spans="3:3">
      <c r="C178" s="1"/>
    </row>
    <row r="179" spans="3:3">
      <c r="C179" s="1"/>
    </row>
    <row r="180" spans="3:3">
      <c r="C180" s="1"/>
    </row>
    <row r="181" spans="3:3">
      <c r="C181" s="1"/>
    </row>
    <row r="182" spans="3:3">
      <c r="C182" s="1"/>
    </row>
    <row r="183" spans="3:3">
      <c r="C183" s="1"/>
    </row>
    <row r="184" spans="3:3">
      <c r="C184" s="1"/>
    </row>
    <row r="185" spans="3:3">
      <c r="C185" s="1"/>
    </row>
    <row r="186" spans="3:3">
      <c r="C186" s="1"/>
    </row>
    <row r="187" spans="3:3">
      <c r="C187" s="1"/>
    </row>
    <row r="188" spans="3:3">
      <c r="C188" s="1"/>
    </row>
    <row r="189" spans="3:3">
      <c r="C189" s="1"/>
    </row>
    <row r="190" spans="3:3">
      <c r="C190" s="1"/>
    </row>
    <row r="191" spans="3:3">
      <c r="C191" s="1"/>
    </row>
    <row r="192" spans="3:3">
      <c r="C192" s="1"/>
    </row>
    <row r="193" spans="3:3">
      <c r="C193" s="1"/>
    </row>
    <row r="194" spans="3:3">
      <c r="C194" s="1"/>
    </row>
    <row r="195" spans="3:3">
      <c r="C195" s="1"/>
    </row>
    <row r="196" spans="3:3">
      <c r="C196" s="1"/>
    </row>
    <row r="197" spans="3:3">
      <c r="C197" s="1"/>
    </row>
    <row r="198" spans="3:3">
      <c r="C198" s="1"/>
    </row>
    <row r="199" spans="3:3">
      <c r="C199" s="1"/>
    </row>
    <row r="200" spans="3:3">
      <c r="C200" s="1"/>
    </row>
    <row r="201" spans="3:3">
      <c r="C201" s="1"/>
    </row>
    <row r="202" spans="3:3">
      <c r="C202" s="1"/>
    </row>
    <row r="203" spans="3:3">
      <c r="C203" s="1"/>
    </row>
    <row r="204" spans="3:3">
      <c r="C204" s="1"/>
    </row>
    <row r="205" spans="3:3">
      <c r="C205" s="1"/>
    </row>
    <row r="206" spans="3:3">
      <c r="C206" s="1"/>
    </row>
    <row r="207" spans="3:3">
      <c r="C207" s="1"/>
    </row>
    <row r="208" spans="3:3">
      <c r="C208" s="1"/>
    </row>
    <row r="209" spans="3:3">
      <c r="C209" s="1"/>
    </row>
    <row r="210" spans="3:3">
      <c r="C210" s="1"/>
    </row>
    <row r="211" spans="3:3">
      <c r="C211" s="1"/>
    </row>
    <row r="212" spans="3:3">
      <c r="C212" s="1"/>
    </row>
    <row r="213" spans="3:3">
      <c r="C213" s="1"/>
    </row>
    <row r="214" spans="3:3">
      <c r="C214" s="1"/>
    </row>
    <row r="215" spans="3:3">
      <c r="C215" s="1"/>
    </row>
    <row r="216" spans="3:3">
      <c r="C216" s="1"/>
    </row>
    <row r="217" spans="3:3">
      <c r="C217" s="1"/>
    </row>
    <row r="218" spans="3:3">
      <c r="C218" s="1"/>
    </row>
    <row r="219" spans="3:3">
      <c r="C219" s="1"/>
    </row>
    <row r="220" spans="3:3">
      <c r="C220" s="1"/>
    </row>
    <row r="221" spans="3:3">
      <c r="C221" s="1"/>
    </row>
    <row r="222" spans="3:3">
      <c r="C222" s="1"/>
    </row>
    <row r="223" spans="3:3">
      <c r="C223" s="1"/>
    </row>
    <row r="224" spans="3:3">
      <c r="C224" s="1"/>
    </row>
    <row r="225" spans="3:3">
      <c r="C225" s="1"/>
    </row>
    <row r="226" spans="3:3">
      <c r="C226" s="1"/>
    </row>
    <row r="227" spans="3:3">
      <c r="C227" s="1"/>
    </row>
    <row r="228" spans="3:3">
      <c r="C228" s="1"/>
    </row>
    <row r="229" spans="3:3">
      <c r="C229" s="1"/>
    </row>
    <row r="230" spans="3:3">
      <c r="C230" s="1"/>
    </row>
    <row r="231" spans="3:3">
      <c r="C231" s="1"/>
    </row>
    <row r="232" spans="3:3">
      <c r="C232" s="1"/>
    </row>
    <row r="233" spans="3:3">
      <c r="C233" s="1"/>
    </row>
    <row r="234" spans="3:3">
      <c r="C234" s="1"/>
    </row>
    <row r="235" spans="3:3">
      <c r="C235" s="1"/>
    </row>
    <row r="236" spans="3:3">
      <c r="C236" s="1"/>
    </row>
    <row r="237" spans="3:3">
      <c r="C237" s="1"/>
    </row>
    <row r="238" spans="3:3">
      <c r="C238" s="1"/>
    </row>
    <row r="239" spans="3:3">
      <c r="C239" s="1"/>
    </row>
    <row r="240" spans="3:3">
      <c r="C240" s="1"/>
    </row>
    <row r="241" spans="3:3">
      <c r="C241" s="1"/>
    </row>
    <row r="242" spans="3:3">
      <c r="C242" s="1"/>
    </row>
    <row r="243" spans="3:3">
      <c r="C243" s="1"/>
    </row>
    <row r="244" spans="3:3">
      <c r="C244" s="1"/>
    </row>
    <row r="245" spans="3:3">
      <c r="C245" s="1"/>
    </row>
    <row r="246" spans="3:3">
      <c r="C246" s="1"/>
    </row>
    <row r="247" spans="3:3">
      <c r="C247" s="1"/>
    </row>
    <row r="248" spans="3:3">
      <c r="C248" s="1"/>
    </row>
    <row r="249" spans="3:3">
      <c r="C249" s="1"/>
    </row>
    <row r="250" spans="3:3">
      <c r="C250" s="1"/>
    </row>
    <row r="251" spans="3:3">
      <c r="C251" s="1"/>
    </row>
    <row r="252" spans="3:3">
      <c r="C252" s="1"/>
    </row>
    <row r="253" spans="3:3">
      <c r="C253" s="1"/>
    </row>
    <row r="254" spans="3:3">
      <c r="C254" s="1"/>
    </row>
    <row r="255" spans="3:3">
      <c r="C255" s="1"/>
    </row>
    <row r="256" spans="3:3">
      <c r="C256" s="1"/>
    </row>
    <row r="257" spans="3:3">
      <c r="C257" s="1"/>
    </row>
    <row r="258" spans="3:3">
      <c r="C258" s="1"/>
    </row>
    <row r="259" spans="3:3">
      <c r="C259" s="1"/>
    </row>
    <row r="260" spans="3:3">
      <c r="C260" s="1"/>
    </row>
    <row r="261" spans="3:3">
      <c r="C261" s="1"/>
    </row>
    <row r="262" spans="3:3">
      <c r="C262" s="1"/>
    </row>
    <row r="263" spans="3:3">
      <c r="C263" s="1"/>
    </row>
    <row r="264" spans="3:3">
      <c r="C264" s="1"/>
    </row>
    <row r="265" spans="3:3">
      <c r="C265" s="1"/>
    </row>
    <row r="266" spans="3:3">
      <c r="C266" s="1"/>
    </row>
    <row r="267" spans="3:3">
      <c r="C267" s="1"/>
    </row>
    <row r="268" spans="3:3">
      <c r="C268" s="1"/>
    </row>
    <row r="269" spans="3:3">
      <c r="C269" s="1"/>
    </row>
    <row r="270" spans="3:3">
      <c r="C270" s="1"/>
    </row>
    <row r="271" spans="3:3">
      <c r="C271" s="1"/>
    </row>
    <row r="272" spans="3:3">
      <c r="C272" s="1"/>
    </row>
    <row r="273" spans="3:3">
      <c r="C273" s="1"/>
    </row>
    <row r="274" spans="3:3">
      <c r="C274" s="1"/>
    </row>
    <row r="275" spans="3:3">
      <c r="C275" s="1"/>
    </row>
    <row r="276" spans="3:3">
      <c r="C276" s="1"/>
    </row>
    <row r="277" spans="3:3">
      <c r="C277" s="1"/>
    </row>
    <row r="278" spans="3:3">
      <c r="C278" s="1"/>
    </row>
    <row r="279" spans="3:3">
      <c r="C279" s="1"/>
    </row>
    <row r="280" spans="3:3">
      <c r="C280" s="1"/>
    </row>
    <row r="281" spans="3:3">
      <c r="C281" s="1"/>
    </row>
    <row r="282" spans="3:3">
      <c r="C282" s="1"/>
    </row>
    <row r="283" spans="3:3">
      <c r="C283" s="1"/>
    </row>
    <row r="284" spans="3:3">
      <c r="C284" s="1"/>
    </row>
    <row r="285" spans="3:3">
      <c r="C285" s="1"/>
    </row>
    <row r="286" spans="3:3">
      <c r="C286" s="1"/>
    </row>
    <row r="287" spans="3:3">
      <c r="C287" s="1"/>
    </row>
    <row r="288" spans="3:3">
      <c r="C288" s="1"/>
    </row>
    <row r="289" spans="3:3">
      <c r="C289" s="1"/>
    </row>
    <row r="290" spans="3:3">
      <c r="C290" s="1"/>
    </row>
    <row r="291" spans="3:3">
      <c r="C291" s="1"/>
    </row>
    <row r="292" spans="3:3">
      <c r="C292" s="1"/>
    </row>
    <row r="293" spans="3:3">
      <c r="C293" s="1"/>
    </row>
    <row r="294" spans="3:3">
      <c r="C294" s="1"/>
    </row>
    <row r="295" spans="3:3">
      <c r="C295" s="1"/>
    </row>
    <row r="296" spans="3:3">
      <c r="C296" s="1"/>
    </row>
    <row r="297" spans="3:3">
      <c r="C297" s="1"/>
    </row>
    <row r="298" spans="3:3">
      <c r="C298" s="1"/>
    </row>
    <row r="299" spans="3:3">
      <c r="C299" s="1"/>
    </row>
    <row r="300" spans="3:3">
      <c r="C300" s="1"/>
    </row>
    <row r="301" spans="3:3">
      <c r="C301" s="1"/>
    </row>
    <row r="302" spans="3:3">
      <c r="C302" s="1"/>
    </row>
    <row r="303" spans="3:3">
      <c r="C303" s="1"/>
    </row>
    <row r="304" spans="3:3">
      <c r="C304" s="1"/>
    </row>
    <row r="305" spans="3:3">
      <c r="C305" s="1"/>
    </row>
    <row r="306" spans="3:3">
      <c r="C306" s="1"/>
    </row>
    <row r="307" spans="3:3">
      <c r="C307" s="1"/>
    </row>
    <row r="308" spans="3:3">
      <c r="C308" s="1"/>
    </row>
    <row r="309" spans="3:3">
      <c r="C309" s="1"/>
    </row>
    <row r="310" spans="3:3">
      <c r="C310" s="1"/>
    </row>
    <row r="311" spans="3:3">
      <c r="C311" s="1"/>
    </row>
    <row r="312" spans="3:3">
      <c r="C312" s="1"/>
    </row>
    <row r="313" spans="3:3">
      <c r="C313" s="1"/>
    </row>
    <row r="314" spans="3:3">
      <c r="C314" s="1"/>
    </row>
    <row r="315" spans="3:3">
      <c r="C315" s="1"/>
    </row>
    <row r="316" spans="3:3">
      <c r="C316" s="1"/>
    </row>
    <row r="317" spans="3:3">
      <c r="C317" s="1"/>
    </row>
    <row r="318" spans="3:3">
      <c r="C318" s="1"/>
    </row>
    <row r="319" spans="3:3">
      <c r="C319" s="1"/>
    </row>
    <row r="320" spans="3:3">
      <c r="C320" s="1"/>
    </row>
    <row r="321" spans="3:3">
      <c r="C321" s="1"/>
    </row>
    <row r="322" spans="3:3">
      <c r="C322" s="1"/>
    </row>
    <row r="323" spans="3:3">
      <c r="C323" s="1"/>
    </row>
    <row r="324" spans="3:3">
      <c r="C324" s="1"/>
    </row>
    <row r="325" spans="3:3">
      <c r="C325" s="1"/>
    </row>
    <row r="326" spans="3:3">
      <c r="C326" s="1"/>
    </row>
    <row r="327" spans="3:3">
      <c r="C327" s="1"/>
    </row>
    <row r="328" spans="3:3">
      <c r="C328" s="1"/>
    </row>
    <row r="329" spans="3:3">
      <c r="C329" s="1"/>
    </row>
    <row r="330" spans="3:3">
      <c r="C330" s="1"/>
    </row>
    <row r="331" spans="3:3">
      <c r="C331" s="1"/>
    </row>
    <row r="332" spans="3:3">
      <c r="C332" s="1"/>
    </row>
    <row r="333" spans="3:3">
      <c r="C333" s="1"/>
    </row>
    <row r="334" spans="3:3">
      <c r="C334" s="1"/>
    </row>
    <row r="335" spans="3:3">
      <c r="C335" s="1"/>
    </row>
    <row r="336" spans="3:3">
      <c r="C336" s="1"/>
    </row>
  </sheetData>
  <mergeCells count="5">
    <mergeCell ref="A44:D44"/>
    <mergeCell ref="B1:C1"/>
    <mergeCell ref="A2:A3"/>
    <mergeCell ref="B2:B3"/>
    <mergeCell ref="C2:C3"/>
  </mergeCells>
  <phoneticPr fontId="28" type="noConversion"/>
  <hyperlinks>
    <hyperlink ref="D1" location="Disclaimer免责声明!A1" display="Disclaimer免责声明" xr:uid="{F3513840-7C63-4DEC-A532-8DBAB77A418B}"/>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FF59F-59EF-4F92-9CD9-F8899A36D31B}">
  <dimension ref="A1:BN527"/>
  <sheetViews>
    <sheetView tabSelected="1" zoomScale="85" zoomScaleNormal="85" workbookViewId="0">
      <pane xSplit="3" ySplit="4" topLeftCell="D5" activePane="bottomRight" state="frozen"/>
      <selection pane="topRight" activeCell="C1" sqref="C1"/>
      <selection pane="bottomLeft" activeCell="A4" sqref="A4"/>
      <selection pane="bottomRight" activeCell="D16" sqref="D16"/>
    </sheetView>
  </sheetViews>
  <sheetFormatPr defaultColWidth="60.5703125" defaultRowHeight="14.25"/>
  <cols>
    <col min="1" max="1" width="4.7109375" style="28" bestFit="1" customWidth="1"/>
    <col min="2" max="2" width="18.7109375" style="23" customWidth="1"/>
    <col min="3" max="3" width="22.85546875" style="28" bestFit="1" customWidth="1"/>
    <col min="4" max="4" width="32.85546875" style="28" customWidth="1"/>
    <col min="5" max="5" width="13.7109375" style="23" customWidth="1"/>
    <col min="6" max="6" width="17.42578125" style="28" customWidth="1"/>
    <col min="7" max="7" width="15.85546875" style="28" customWidth="1"/>
    <col min="8" max="8" width="9.42578125" style="28" customWidth="1"/>
    <col min="9" max="9" width="36.5703125" style="28" bestFit="1" customWidth="1"/>
    <col min="10" max="10" width="30.140625" style="28" bestFit="1" customWidth="1"/>
    <col min="11" max="15" width="18.5703125" style="23" customWidth="1"/>
    <col min="16" max="16" width="19.140625" style="25" customWidth="1"/>
    <col min="17" max="17" width="15.5703125" style="28" customWidth="1"/>
    <col min="18" max="18" width="22.140625" style="28" bestFit="1" customWidth="1"/>
    <col min="19" max="19" width="22.140625" style="28" customWidth="1"/>
    <col min="20" max="20" width="15.28515625" style="28" bestFit="1" customWidth="1"/>
    <col min="21" max="21" width="15.28515625" style="28" customWidth="1"/>
    <col min="22" max="22" width="15" style="28" bestFit="1" customWidth="1"/>
    <col min="23" max="25" width="15" style="28" customWidth="1"/>
    <col min="26" max="27" width="20.42578125" style="23" bestFit="1" customWidth="1"/>
    <col min="28" max="28" width="15.28515625" style="23" bestFit="1" customWidth="1"/>
    <col min="29" max="29" width="14.28515625" style="23" bestFit="1" customWidth="1"/>
    <col min="30" max="30" width="18" style="25" customWidth="1"/>
    <col min="31" max="31" width="22.85546875" style="45" bestFit="1" customWidth="1"/>
    <col min="32" max="36" width="9" style="23" hidden="1" customWidth="1"/>
    <col min="37" max="39" width="9.140625" style="23" hidden="1" customWidth="1"/>
    <col min="40" max="40" width="11.5703125" style="23" hidden="1" customWidth="1"/>
    <col min="41" max="41" width="10" style="23" hidden="1" customWidth="1"/>
    <col min="42" max="42" width="16" style="46" hidden="1" customWidth="1"/>
    <col min="43" max="43" width="11.42578125" style="28" hidden="1" customWidth="1"/>
    <col min="44" max="44" width="34.85546875" style="28" hidden="1" customWidth="1"/>
    <col min="45" max="45" width="26.28515625" style="28" hidden="1" customWidth="1"/>
    <col min="46" max="46" width="31.85546875" style="28" hidden="1" customWidth="1"/>
    <col min="47" max="47" width="13.28515625" style="25" hidden="1" customWidth="1"/>
    <col min="48" max="48" width="15.7109375" style="23" hidden="1" customWidth="1"/>
    <col min="49" max="54" width="14.28515625" style="28" hidden="1" customWidth="1"/>
    <col min="55" max="55" width="18" style="28" hidden="1" customWidth="1"/>
    <col min="56" max="58" width="14.28515625" style="28" hidden="1" customWidth="1"/>
    <col min="59" max="59" width="14.85546875" style="28" hidden="1" customWidth="1"/>
    <col min="60" max="60" width="18.5703125" style="28" hidden="1" customWidth="1"/>
    <col min="61" max="63" width="14.28515625" style="23" hidden="1" customWidth="1"/>
    <col min="64" max="64" width="19.85546875" style="28" hidden="1" customWidth="1"/>
    <col min="65" max="66" width="0" style="28" hidden="1" customWidth="1"/>
    <col min="67" max="16384" width="60.5703125" style="28"/>
  </cols>
  <sheetData>
    <row r="1" spans="1:66" s="16" customFormat="1" ht="58.5" customHeight="1">
      <c r="B1" s="15"/>
      <c r="E1" s="17" t="s">
        <v>27</v>
      </c>
      <c r="I1" s="18"/>
      <c r="J1" s="28"/>
      <c r="K1" s="15"/>
      <c r="L1" s="15"/>
      <c r="M1" s="15"/>
      <c r="N1" s="15"/>
      <c r="O1" s="15"/>
      <c r="P1" s="59" t="s">
        <v>1513</v>
      </c>
      <c r="Q1" s="60">
        <v>46142</v>
      </c>
      <c r="R1" s="19" t="s">
        <v>1512</v>
      </c>
      <c r="S1" s="19"/>
      <c r="Z1" s="15"/>
      <c r="AA1" s="15"/>
      <c r="AB1" s="15"/>
      <c r="AC1" s="15"/>
      <c r="AD1" s="20"/>
      <c r="AE1" s="21"/>
      <c r="AF1" s="15"/>
      <c r="AG1" s="15"/>
      <c r="AH1" s="15"/>
      <c r="AI1" s="15"/>
      <c r="AJ1" s="15"/>
      <c r="AK1" s="15"/>
      <c r="AL1" s="15"/>
      <c r="AM1" s="15"/>
      <c r="AN1" s="15"/>
      <c r="AO1" s="15"/>
      <c r="AP1" s="22"/>
      <c r="AU1" s="20"/>
      <c r="AV1" s="15"/>
      <c r="BI1" s="15"/>
      <c r="BJ1" s="15"/>
      <c r="BK1" s="15"/>
    </row>
    <row r="2" spans="1:66" s="23" customFormat="1" hidden="1">
      <c r="B2" s="23" t="s">
        <v>28</v>
      </c>
      <c r="C2" s="23" t="s">
        <v>29</v>
      </c>
      <c r="I2" s="24" t="s">
        <v>30</v>
      </c>
      <c r="J2" s="24"/>
      <c r="K2" s="23" t="s">
        <v>31</v>
      </c>
      <c r="L2" s="23" t="s">
        <v>2827</v>
      </c>
      <c r="M2" s="25" t="s">
        <v>2828</v>
      </c>
      <c r="N2" s="25" t="s">
        <v>3492</v>
      </c>
      <c r="O2" s="25" t="s">
        <v>2829</v>
      </c>
      <c r="P2" s="25" t="s">
        <v>32</v>
      </c>
      <c r="Q2" s="23" t="s">
        <v>33</v>
      </c>
      <c r="R2" s="23" t="s">
        <v>34</v>
      </c>
      <c r="S2" s="23" t="s">
        <v>2830</v>
      </c>
      <c r="T2" s="23" t="s">
        <v>35</v>
      </c>
      <c r="U2" s="23" t="s">
        <v>2832</v>
      </c>
      <c r="V2" s="23" t="s">
        <v>36</v>
      </c>
      <c r="W2" s="23" t="s">
        <v>2834</v>
      </c>
      <c r="X2" s="23" t="s">
        <v>2835</v>
      </c>
      <c r="Y2" s="23" t="s">
        <v>2836</v>
      </c>
      <c r="Z2" s="23" t="s">
        <v>37</v>
      </c>
      <c r="AA2" s="23" t="s">
        <v>38</v>
      </c>
      <c r="AB2" s="23" t="s">
        <v>39</v>
      </c>
      <c r="AC2" s="23" t="s">
        <v>40</v>
      </c>
      <c r="AD2" s="25" t="s">
        <v>40</v>
      </c>
      <c r="AE2" s="26" t="s">
        <v>41</v>
      </c>
      <c r="AP2" s="23" t="s">
        <v>42</v>
      </c>
      <c r="AQ2" s="23" t="s">
        <v>43</v>
      </c>
      <c r="AR2" s="23" t="s">
        <v>44</v>
      </c>
      <c r="AS2" s="23" t="s">
        <v>45</v>
      </c>
      <c r="AT2" s="23" t="s">
        <v>46</v>
      </c>
      <c r="AU2" s="23" t="s">
        <v>47</v>
      </c>
      <c r="AV2" s="23" t="s">
        <v>48</v>
      </c>
      <c r="AW2" s="23" t="s">
        <v>49</v>
      </c>
      <c r="AX2" s="23" t="s">
        <v>50</v>
      </c>
      <c r="AY2" s="23" t="s">
        <v>51</v>
      </c>
      <c r="AZ2" s="23" t="s">
        <v>52</v>
      </c>
      <c r="BA2" s="23" t="s">
        <v>53</v>
      </c>
      <c r="BB2" s="23" t="s">
        <v>33</v>
      </c>
      <c r="BC2" s="23" t="s">
        <v>54</v>
      </c>
      <c r="BD2" s="23" t="s">
        <v>55</v>
      </c>
      <c r="BE2" s="23" t="s">
        <v>56</v>
      </c>
      <c r="BI2" s="23" t="s">
        <v>57</v>
      </c>
      <c r="BJ2" s="23" t="s">
        <v>2814</v>
      </c>
      <c r="BK2" s="23" t="s">
        <v>3461</v>
      </c>
      <c r="BL2" s="23" t="s">
        <v>28</v>
      </c>
    </row>
    <row r="3" spans="1:66" ht="15" hidden="1">
      <c r="B3" s="27"/>
      <c r="C3" s="28" t="e">
        <f ca="1">_xll.BDP($B3&amp;" ISIN",C$2)</f>
        <v>#NAME?</v>
      </c>
      <c r="D3" s="27"/>
      <c r="E3" s="43" t="e">
        <f ca="1">IF(AW3="Y","Defaulted",AO3)</f>
        <v>#NAME?</v>
      </c>
      <c r="F3" s="25" t="e">
        <f ca="1">IF(OR(AX3="Y", AY3="Y",AZ3="Y",BA3="Y",BB3="Y",BD3="Y",BE3="Y",BF3="Y",V3="Y",T3="Y"),"Y","N")</f>
        <v>#NAME?</v>
      </c>
      <c r="G3" s="25" t="e">
        <f ca="1">IF(OR(AX3="Y",AY3="Y",AZ3="Y",BA3="Y",BB3="Y",BD3="Y",BE3="Y",BF3="Y",BG3="Y",BH3="Y"),"Y","N")</f>
        <v>#NAME?</v>
      </c>
      <c r="H3" s="25"/>
      <c r="I3" s="29" t="e">
        <f ca="1">_xll.BDP($B3&amp;" ISIN",I$2)</f>
        <v>#NAME?</v>
      </c>
      <c r="J3" s="44" t="e">
        <f ca="1">IF(AQ3="Y","存款证",
IF(BF3="Y","应急可转债",
IF(BK3="Government","主权债",
IF(AND(BF3="N",BE3="Y"),"永续债/优先股",
IF(AND(BF3="N",BG3="Y"),"保释债（Bail in feature）",
IF(AND(BF3="N",OR(AY3="Y",AZ3="5")),"可转换/可交换债券",
IF(AND(BF3="N",BE3="N",BG3="N",BH3="Y"),"多担保人债券",
IF(AND(AK3&lt;5,T3="N",V3="N",AX3="N"),"投资级别优先普通债",
IF(AND(AK3&lt;5,OR(T3="Y",V3="Y"),AX3="N"),"投资级别优先可赎回/可售回债",
IF(AND(AK3&lt;5,T3="N",V3="N",AX3="Y"),"投资级别次级普通债",
IF(AND(AK3&lt;5,OR(T3="Y",V3="Y"),AX3="Y"),"投资级别次级可赎回/可售回债",
IF(AND(OR(AK3=5,AK3=6,AK3=7),T3="N",V3="N",AX3="N"),"非投资级/无评级优先普通债",
IF(AND(OR(AK3=5,AK3=6,AK3=7),OR(T3="Y",V3="Y"),AX3="N"),"非投资级/无评级优先可赎回/可售回债",
IF(AND(OR(AK3=5,AK3=6,AK3=7),T3="N",V3="N",AX3="Y"),"非投资级/无评级次级普通债",
IF(AND(OR(AK3=5,AK3=6,AK3=7),OR(T3="Y",V3="Y"),AX3="Y"),"非投资级/无评级次级可赎回/可售回债")))))))))))))))</f>
        <v>#NAME?</v>
      </c>
      <c r="K3" s="27"/>
      <c r="L3" s="29" t="e">
        <f ca="1">_xll.BDP($B3&amp;" ISIN",L$2)</f>
        <v>#NAME?</v>
      </c>
      <c r="M3" s="29" t="e">
        <f ca="1">_xll.BDP($B3&amp;" ISIN",M$2)</f>
        <v>#NAME?</v>
      </c>
      <c r="N3" s="29" t="e">
        <f ca="1">_xll.BDP($B3&amp;" ISIN",N$2)</f>
        <v>#NAME?</v>
      </c>
      <c r="O3" s="29" t="e">
        <f ca="1">_xll.BDP($B3&amp;" ISIN",O$2)</f>
        <v>#NAME?</v>
      </c>
      <c r="P3" s="30" t="e">
        <f ca="1">_xll.BDP($B3&amp;" ISIN",P$2)</f>
        <v>#NAME?</v>
      </c>
      <c r="Q3" s="27" t="e">
        <f ca="1">_xll.BDP($B3&amp;" ISIN",Q$2)</f>
        <v>#NAME?</v>
      </c>
      <c r="R3" s="31" t="e">
        <f ca="1">_xll.BDP($B3&amp;" ISIN",R$2)</f>
        <v>#NAME?</v>
      </c>
      <c r="S3" s="25" t="e">
        <f ca="1">_xll.BDP($B3&amp;" ISIN",S$2)</f>
        <v>#NAME?</v>
      </c>
      <c r="T3" s="25" t="e">
        <f ca="1">_xll.BDP($B3&amp;" ISIN",T$2)</f>
        <v>#NAME?</v>
      </c>
      <c r="U3" s="25" t="e">
        <f ca="1">IF(T3="N","",_xll.BDP($B3&amp;" ISIN",U$2))</f>
        <v>#NAME?</v>
      </c>
      <c r="V3" s="25" t="e">
        <f ca="1">IF(_xll.BDP($B3&amp;" ISIN",V$2)="Y",IF(_xll.BDP($B3&amp;" ISIN","PUT_EXPIRED")="Y","N",_xll.BDP($B3&amp;" ISIN",V$2)),_xll.BDP($B3&amp;" ISIN",V$2))</f>
        <v>#NAME?</v>
      </c>
      <c r="W3" s="23" t="e">
        <f ca="1">IF(_xll.BDP($B3&amp;" ISIN",W$2)="#N/A N/A","-",_xll.BDP($B3&amp;" ISIN",W$2))</f>
        <v>#NAME?</v>
      </c>
      <c r="X3" s="23" t="e">
        <f ca="1">IF(_xll.BDP($B3&amp;" ISIN",X$2)="#N/A N/A","-",_xll.BDP($B3&amp;" ISIN",X$2))</f>
        <v>#NAME?</v>
      </c>
      <c r="Y3" s="23" t="e">
        <f ca="1">IF(_xll.BDP($B3&amp;" ISIN",Y$2)="#N/A N/A","-",_xll.BDP($B3&amp;" ISIN",Y$2))</f>
        <v>#NAME?</v>
      </c>
      <c r="Z3" s="23" t="e">
        <f ca="1">_xll.BDP($B3&amp;" ISIN",Z$2)</f>
        <v>#NAME?</v>
      </c>
      <c r="AA3" s="23" t="e">
        <f ca="1">IF(_xll.BDP($B3&amp;" ISIN",AA$2)="#N/A N/A","",_xll.BDP($B3&amp;" ISIN",AA$2))</f>
        <v>#NAME?</v>
      </c>
      <c r="AB3" s="23" t="e">
        <f ca="1">_xll.BDP($B3&amp;" ISIN",AB$2)</f>
        <v>#NAME?</v>
      </c>
      <c r="AC3" s="23" t="e">
        <f ca="1">IF(BDP($B3&amp;" ISIN",AC$2)="N/A","N/A",BDP($B3&amp;" ISIN",AC$2))</f>
        <v>#NAME?</v>
      </c>
      <c r="AD3" s="25" t="e">
        <f ca="1">IF(AC3="N/A","N/A",(AC3-TODAY())/365)</f>
        <v>#NAME?</v>
      </c>
      <c r="AE3" s="32" t="e">
        <f ca="1">_xll.BDP($B3&amp;" ISIN",AE$2)</f>
        <v>#NAME?</v>
      </c>
      <c r="AF3" s="33" t="e">
        <f ca="1">VLOOKUP(J3,Library!A:B,2,0)</f>
        <v>#NAME?</v>
      </c>
      <c r="AG3" s="33" t="e">
        <f ca="1">VLOOKUP(J3,Library!A:G,7,0)</f>
        <v>#NAME?</v>
      </c>
      <c r="AH3" s="28" t="e">
        <f ca="1">VLOOKUP(W3,Library!W:X,2,0)</f>
        <v>#NAME?</v>
      </c>
      <c r="AI3" s="28" t="e">
        <f ca="1">VLOOKUP(X3,Library!Y:Z,2,0)</f>
        <v>#NAME?</v>
      </c>
      <c r="AJ3" s="28" t="e">
        <f ca="1">VLOOKUP(Y3,Library!AA:AB,2,0)</f>
        <v>#NAME?</v>
      </c>
      <c r="AK3" s="33" t="e">
        <f ca="1">IF(MAX(AH3,AI3,AJ3)=0,VLOOKUP(I3,Library!$J:$P,7,0),MAX(AH3,AI3,AJ3))</f>
        <v>#NAME?</v>
      </c>
      <c r="AL3" s="33" t="e">
        <f ca="1">IF(AND(AD3&gt;=0,AD3&lt;=1),2,IF(AND(AD3&gt;1,AD3&lt;=5),3,IF(AND(AD3&gt;5,AD3&lt;=10),4,IF(OR(AD3&gt;10,AD3=""),5,""))))</f>
        <v>#NAME?</v>
      </c>
      <c r="AM3" s="33" t="e">
        <f ca="1">VLOOKUP(AB3,Library!T:U,2,0)</f>
        <v>#NAME?</v>
      </c>
      <c r="AN3" s="34" t="e">
        <f ca="1">AF3*0.35+AG3*0.25+AK3*0.25+AL3*0.1+AM3*0.05</f>
        <v>#NAME?</v>
      </c>
      <c r="AO3" s="33" t="e">
        <f ca="1">IF(AND(AN3&gt;=1,AN3&lt;=1.45),1,IF(AND(AN3&gt;1.45,AN3&lt;=2.1),2,IF(AND(AN3&gt;2.1,AN3&lt;=2.95),3,IF(AND(AN3&gt;2.95,AN3&lt;=3.65),4,IF(AND(AN3&gt;3.65,AN3&lt;=5),5,"")))))</f>
        <v>#NAME?</v>
      </c>
      <c r="AP3" s="28" t="e">
        <f ca="1">_xll.BDP($B3&amp;" ISIN",AP$2)</f>
        <v>#NAME?</v>
      </c>
      <c r="AQ3" s="25" t="e">
        <f ca="1">_xll.BDP($B3&amp;" ISIN",AQ$2)</f>
        <v>#NAME?</v>
      </c>
      <c r="AR3" s="28" t="e">
        <f ca="1">_xll.BDP($B3&amp;" ISIN",AR$2)</f>
        <v>#NAME?</v>
      </c>
      <c r="AS3" s="28" t="e">
        <f ca="1">_xll.BDP($B3&amp;" ISIN",AS$2)</f>
        <v>#NAME?</v>
      </c>
      <c r="AT3" s="28" t="e">
        <f ca="1">IF(AS3="",AR3,_xll.BDP(AS3&amp;" Equity",AT$2))</f>
        <v>#NAME?</v>
      </c>
      <c r="AU3" s="23" t="e">
        <f ca="1">IF(BDP($B3&amp;" ISIN",AU$2)="N/A","N/A",BDP($B3&amp;" ISIN",AU$2))</f>
        <v>#NAME?</v>
      </c>
      <c r="AV3" s="23" t="e">
        <f ca="1">_xll.BDP($B3&amp;" ISIN",AV$2)</f>
        <v>#NAME?</v>
      </c>
      <c r="AW3" s="25" t="e">
        <f ca="1">_xll.BDP($B3&amp;" ISIN",AW$2)</f>
        <v>#NAME?</v>
      </c>
      <c r="AX3" s="25" t="e">
        <f ca="1">_xll.BDP($B3&amp;" ISIN",AX$2)</f>
        <v>#NAME?</v>
      </c>
      <c r="AY3" s="25" t="e">
        <f ca="1">_xll.BDP($B3&amp;" ISIN",AY$2)</f>
        <v>#NAME?</v>
      </c>
      <c r="AZ3" s="25" t="e">
        <f ca="1">_xll.BDP($B3&amp;" ISIN",AZ$2)</f>
        <v>#NAME?</v>
      </c>
      <c r="BA3" s="25" t="e">
        <f ca="1">_xll.BDP($B3&amp;" ISIN",BA$2)</f>
        <v>#NAME?</v>
      </c>
      <c r="BB3" s="25" t="e">
        <f ca="1">IF(OR($Q3="VARIABLE",$BC3="Y"),"Y","N")</f>
        <v>#NAME?</v>
      </c>
      <c r="BC3" s="25" t="e">
        <f ca="1">_xll.BDP($B3&amp;" ISIN",BC$2)</f>
        <v>#NAME?</v>
      </c>
      <c r="BD3" s="25" t="e">
        <f ca="1">IF(BDP($B3&amp;" ISIN",BD$2)="N/A","N",BDP($B3&amp;" ISIN",BD$2))</f>
        <v>#NAME?</v>
      </c>
      <c r="BE3" s="25" t="e">
        <f ca="1">_xll.BDP($B3&amp;" ISIN",BE$2)</f>
        <v>#NAME?</v>
      </c>
      <c r="BF3" s="25" t="e">
        <f ca="1">IF(AND(BDP($B3&amp;" ISIN","BASEL_III_DESIGNATION")="N/A",BDP($B3&amp;" ISIN","CAPITAL_TYPE_COCO_ACTION")="N/A",OR(BDP($B3&amp;" ISIN","CAPITAL_TRIGGER_TYPE")="N/A",BDP($B3&amp;" ISIN","CAPITAL_TRIGGER_TYPE")="#N/A N/A")),"N","Y")</f>
        <v>#NAME?</v>
      </c>
      <c r="BG3" s="25" t="e">
        <f ca="1">IF(_xll.BDP(B3&amp;" ISIN","BAIL_IN_BOND_DESIGNATION")&lt;&gt;"Y","N","Y")</f>
        <v>#NAME?</v>
      </c>
      <c r="BH3" s="25" t="e">
        <f ca="1">IF(AA3="Multiple","Y","N")</f>
        <v>#NAME?</v>
      </c>
      <c r="BI3" s="25" t="e">
        <f ca="1">IF(BDP($B3&amp;" ISIN",BI$2)="N/A","N/A",BDP($B3&amp;" ISIN",BI$2))</f>
        <v>#NAME?</v>
      </c>
      <c r="BJ3" s="23" t="e">
        <f ca="1">_xll.BDP($B3&amp;" ISIN",BJ$2)</f>
        <v>#NAME?</v>
      </c>
      <c r="BK3" s="23" t="e">
        <f ca="1">_xll.BDP($B3&amp;" ISIN",BK$2)</f>
        <v>#NAME?</v>
      </c>
      <c r="BM3" s="28" t="s">
        <v>3468</v>
      </c>
    </row>
    <row r="4" spans="1:66" s="42" customFormat="1" ht="75">
      <c r="B4" s="35" t="s">
        <v>58</v>
      </c>
      <c r="C4" s="35" t="s">
        <v>59</v>
      </c>
      <c r="D4" s="36" t="s">
        <v>60</v>
      </c>
      <c r="E4" s="36" t="s">
        <v>61</v>
      </c>
      <c r="F4" s="36" t="s">
        <v>62</v>
      </c>
      <c r="G4" s="36" t="s">
        <v>63</v>
      </c>
      <c r="H4" s="81" t="s">
        <v>3834</v>
      </c>
      <c r="I4" s="36" t="s">
        <v>64</v>
      </c>
      <c r="J4" s="36" t="s">
        <v>65</v>
      </c>
      <c r="K4" s="36" t="s">
        <v>66</v>
      </c>
      <c r="L4" s="36" t="s">
        <v>3490</v>
      </c>
      <c r="M4" s="36" t="s">
        <v>3491</v>
      </c>
      <c r="N4" s="36" t="s">
        <v>3489</v>
      </c>
      <c r="O4" s="36" t="s">
        <v>3493</v>
      </c>
      <c r="P4" s="36" t="s">
        <v>67</v>
      </c>
      <c r="Q4" s="36" t="s">
        <v>68</v>
      </c>
      <c r="R4" s="36" t="s">
        <v>69</v>
      </c>
      <c r="S4" s="36" t="s">
        <v>2831</v>
      </c>
      <c r="T4" s="36" t="s">
        <v>70</v>
      </c>
      <c r="U4" s="36" t="s">
        <v>2833</v>
      </c>
      <c r="V4" s="36" t="s">
        <v>2804</v>
      </c>
      <c r="W4" s="36" t="s">
        <v>2837</v>
      </c>
      <c r="X4" s="36" t="s">
        <v>2838</v>
      </c>
      <c r="Y4" s="36" t="s">
        <v>2839</v>
      </c>
      <c r="Z4" s="35" t="s">
        <v>71</v>
      </c>
      <c r="AA4" s="35" t="s">
        <v>72</v>
      </c>
      <c r="AB4" s="35" t="s">
        <v>73</v>
      </c>
      <c r="AC4" s="35" t="s">
        <v>74</v>
      </c>
      <c r="AD4" s="35" t="s">
        <v>75</v>
      </c>
      <c r="AE4" s="37" t="s">
        <v>76</v>
      </c>
      <c r="AF4" s="38" t="s">
        <v>77</v>
      </c>
      <c r="AG4" s="38" t="s">
        <v>78</v>
      </c>
      <c r="AH4" s="65" t="s">
        <v>2840</v>
      </c>
      <c r="AI4" s="65" t="s">
        <v>79</v>
      </c>
      <c r="AJ4" s="65" t="s">
        <v>80</v>
      </c>
      <c r="AK4" s="65" t="s">
        <v>81</v>
      </c>
      <c r="AL4" s="38" t="s">
        <v>82</v>
      </c>
      <c r="AM4" s="38" t="s">
        <v>83</v>
      </c>
      <c r="AN4" s="39" t="s">
        <v>84</v>
      </c>
      <c r="AO4" s="40" t="s">
        <v>85</v>
      </c>
      <c r="AP4" s="35" t="s">
        <v>86</v>
      </c>
      <c r="AQ4" s="35" t="s">
        <v>87</v>
      </c>
      <c r="AR4" s="35" t="s">
        <v>88</v>
      </c>
      <c r="AS4" s="35" t="s">
        <v>89</v>
      </c>
      <c r="AT4" s="35" t="s">
        <v>90</v>
      </c>
      <c r="AU4" s="35" t="s">
        <v>91</v>
      </c>
      <c r="AV4" s="35" t="s">
        <v>92</v>
      </c>
      <c r="AW4" s="62" t="s">
        <v>93</v>
      </c>
      <c r="AX4" s="35" t="s">
        <v>94</v>
      </c>
      <c r="AY4" s="35" t="s">
        <v>95</v>
      </c>
      <c r="AZ4" s="35" t="s">
        <v>96</v>
      </c>
      <c r="BA4" s="35" t="s">
        <v>97</v>
      </c>
      <c r="BB4" s="35" t="s">
        <v>98</v>
      </c>
      <c r="BC4" s="36" t="s">
        <v>99</v>
      </c>
      <c r="BD4" s="36" t="s">
        <v>100</v>
      </c>
      <c r="BE4" s="35" t="s">
        <v>101</v>
      </c>
      <c r="BF4" s="41" t="s">
        <v>102</v>
      </c>
      <c r="BG4" s="41" t="s">
        <v>1511</v>
      </c>
      <c r="BH4" s="35" t="s">
        <v>103</v>
      </c>
      <c r="BI4" s="35" t="s">
        <v>104</v>
      </c>
      <c r="BJ4" s="62" t="s">
        <v>105</v>
      </c>
      <c r="BK4" s="36" t="s">
        <v>3457</v>
      </c>
      <c r="BL4" s="42" t="s">
        <v>58</v>
      </c>
      <c r="BM4" s="73" t="s">
        <v>3469</v>
      </c>
      <c r="BN4" s="73" t="s">
        <v>3470</v>
      </c>
    </row>
    <row r="5" spans="1:66" ht="15">
      <c r="A5" s="28">
        <v>1</v>
      </c>
      <c r="B5" s="23" t="s">
        <v>131</v>
      </c>
      <c r="C5" s="28" t="s">
        <v>1148</v>
      </c>
      <c r="D5" s="27" t="s">
        <v>132</v>
      </c>
      <c r="E5" s="43">
        <f ca="1">IF(AW5="Y","Defaulted",IF(OR(IFERROR(_xlfn.XLOOKUP(I5,Library!$J:$J,Library!$P:$P),AK5)=6,IFERROR(_xlfn.XLOOKUP(I5,Library!$J:$J,Library!$P:$P),AK5)=7),"N/A",AO5))</f>
        <v>5</v>
      </c>
      <c r="F5" s="25" t="str">
        <f>IF(OR(AX5="Y", AY5="Y",AZ5="Y",BA5="Y",BB5="Y",BD5="Y",BE5="Y",BF5="Y",V5="Y",T5="Y"),"Y","N")</f>
        <v>Y</v>
      </c>
      <c r="G5" s="25" t="str">
        <f>IF(OR(AX5="Y",AY5="Y",AZ5="Y",BA5="Y",BB5="Y",BD5="Y",BE5="Y",BF5="Y",BG5="Y",BH5="Y"),"Y","N")</f>
        <v>Y</v>
      </c>
      <c r="H5" s="25" t="s">
        <v>128</v>
      </c>
      <c r="I5" s="29" t="s">
        <v>1878</v>
      </c>
      <c r="J5" s="44" t="str">
        <f t="shared" ref="J5:J44" si="0">IF(AQ5="Y","存款证",
IF(BF5="Y","应急可转债",
IF(BK5="Government","主权债",
IF(AND(BF5="N",BE5="Y"),"永续债/优先股",
IF(AND(BF5="N",BG5="Y"),"保释债（Bail in feature）",
IF(AND(BF5="N",OR(AY5="Y",AZ5="5")),"可转换/可交换债券",
IF(AND(BF5="N",BE5="N",BG5="N",BH5="Y"),"多担保人债券",
IF(AND(AK5&lt;5,T5="N",V5="N",AX5="N"),"投资级别优先普通债",
IF(AND(AK5&lt;5,OR(T5="Y",V5="Y"),AX5="N"),"投资级别优先可赎回/可售回债",
IF(AND(AK5&lt;5,T5="N",V5="N",AX5="Y"),"投资级别次级普通债",
IF(AND(AK5&lt;5,OR(T5="Y",V5="Y"),AX5="Y"),"投资级别次级可赎回/可售回债",
IF(AND(OR(AK5=5,AK5=6,AK5=7),T5="N",V5="N",AX5="N"),"非投资级/无评级优先普通债",
IF(AND(OR(AK5=5,AK5=6,AK5=7),OR(T5="Y",V5="Y"),AX5="N"),"非投资级/无评级优先可赎回/可售回债",
IF(AND(OR(AK5=5,AK5=6,AK5=7),T5="N",V5="N",AX5="Y"),"非投资级/无评级次级普通债",
IF(AND(OR(AK5=5,AK5=6,AK5=7),OR(T5="Y",V5="Y"),AX5="Y"),"非投资级/无评级次级可赎回/可售回债")))))))))))))))</f>
        <v>应急可转债</v>
      </c>
      <c r="K5" s="27" t="s">
        <v>20</v>
      </c>
      <c r="L5" s="29">
        <v>103.23</v>
      </c>
      <c r="M5" s="29">
        <v>103.357</v>
      </c>
      <c r="N5" s="29">
        <v>5.292469107947924</v>
      </c>
      <c r="O5" s="29">
        <v>5.2722826298522705</v>
      </c>
      <c r="P5" s="30">
        <v>6</v>
      </c>
      <c r="Q5" s="27" t="s">
        <v>126</v>
      </c>
      <c r="R5" s="31">
        <v>2</v>
      </c>
      <c r="S5" s="25" t="s">
        <v>2193</v>
      </c>
      <c r="T5" s="25" t="s">
        <v>110</v>
      </c>
      <c r="U5" s="25" t="s">
        <v>3494</v>
      </c>
      <c r="V5" s="25" t="s">
        <v>128</v>
      </c>
      <c r="W5" s="23" t="s">
        <v>8</v>
      </c>
      <c r="X5" s="23" t="s">
        <v>990</v>
      </c>
      <c r="Y5" s="23" t="s">
        <v>8</v>
      </c>
      <c r="Z5" s="23" t="s">
        <v>1092</v>
      </c>
      <c r="AA5" s="23" t="s">
        <v>114</v>
      </c>
      <c r="AB5" s="23" t="s">
        <v>108</v>
      </c>
      <c r="AC5" s="23" t="s">
        <v>2065</v>
      </c>
      <c r="AD5" s="25">
        <f ca="1">IF(AC5="N/A","N/A",(AC5-TODAY())/365)</f>
        <v>7.6054794520547944</v>
      </c>
      <c r="AE5" s="32">
        <v>500000000</v>
      </c>
      <c r="AF5" s="33">
        <f>VLOOKUP(J5,Library!A:B,2,0)</f>
        <v>5</v>
      </c>
      <c r="AG5" s="33">
        <f>VLOOKUP(J5,Library!A:G,7,0)</f>
        <v>3</v>
      </c>
      <c r="AH5" s="28" t="str">
        <f>VLOOKUP(W5,Library!W:X,2,0)</f>
        <v>N/A</v>
      </c>
      <c r="AI5" s="28">
        <f>VLOOKUP(X5,Library!Y:Z,2,0)</f>
        <v>4</v>
      </c>
      <c r="AJ5" s="28" t="str">
        <f>VLOOKUP(Y5,Library!AA:AB,2,0)</f>
        <v>N/A</v>
      </c>
      <c r="AK5" s="33">
        <f>IF(MAX(AH5,AI5,AJ5)=0,VLOOKUP(I5,Library!$J:$P,7,0),MAX(AH5,AI5,AJ5))</f>
        <v>4</v>
      </c>
      <c r="AL5" s="33">
        <f t="shared" ref="AL5:AL36" ca="1" si="1">IF(AND(AD5&gt;=0,AD5&lt;=1),2,IF(AND(AD5&gt;1,AD5&lt;=5),3,IF(AND(AD5&gt;5,AD5&lt;=10),4,IF(OR(AD5&gt;10,AD5=""),5,""))))</f>
        <v>4</v>
      </c>
      <c r="AM5" s="33">
        <f>VLOOKUP(AB5,Library!T:U,2,0)</f>
        <v>1</v>
      </c>
      <c r="AN5" s="34">
        <f t="shared" ref="AN5:AN36" ca="1" si="2">AF5*0.35+AG5*0.25+AK5*0.25+AL5*0.1+AM5*0.05</f>
        <v>3.9499999999999997</v>
      </c>
      <c r="AO5" s="33">
        <f t="shared" ref="AO5:AO36" ca="1" si="3">IF(AND(AN5&gt;=1,AN5&lt;=1.45),1,IF(AND(AN5&gt;1.45,AN5&lt;=2.1),2,IF(AND(AN5&gt;2.1,AN5&lt;=2.95),3,IF(AND(AN5&gt;2.95,AN5&lt;=3.65),4,IF(AND(AN5&gt;3.65,AN5&lt;=5),5,"")))))</f>
        <v>5</v>
      </c>
      <c r="AP5" s="28" t="s">
        <v>127</v>
      </c>
      <c r="AQ5" s="25" t="s">
        <v>128</v>
      </c>
      <c r="AR5" s="28" t="s">
        <v>111</v>
      </c>
      <c r="AS5" s="28" t="s">
        <v>2421</v>
      </c>
      <c r="AT5" s="28" t="s">
        <v>1717</v>
      </c>
      <c r="AU5" s="23" t="s">
        <v>2422</v>
      </c>
      <c r="AV5" s="23" t="s">
        <v>35</v>
      </c>
      <c r="AW5" s="25" t="s">
        <v>128</v>
      </c>
      <c r="AX5" s="25" t="s">
        <v>110</v>
      </c>
      <c r="AY5" s="25" t="s">
        <v>128</v>
      </c>
      <c r="AZ5" s="25" t="s">
        <v>128</v>
      </c>
      <c r="BA5" s="25" t="s">
        <v>128</v>
      </c>
      <c r="BB5" s="25" t="s">
        <v>110</v>
      </c>
      <c r="BC5" s="25" t="s">
        <v>128</v>
      </c>
      <c r="BD5" s="25" t="s">
        <v>128</v>
      </c>
      <c r="BE5" s="25" t="s">
        <v>128</v>
      </c>
      <c r="BF5" s="25" t="s">
        <v>110</v>
      </c>
      <c r="BG5" s="25" t="s">
        <v>128</v>
      </c>
      <c r="BH5" s="25" t="s">
        <v>128</v>
      </c>
      <c r="BI5" s="25" t="s">
        <v>114</v>
      </c>
      <c r="BJ5" s="23" t="s">
        <v>128</v>
      </c>
      <c r="BK5" t="s">
        <v>1042</v>
      </c>
      <c r="BL5" s="23" t="s">
        <v>131</v>
      </c>
      <c r="BM5" s="28">
        <v>262700000</v>
      </c>
      <c r="BN5" s="72">
        <f>BM5/AE5</f>
        <v>0.52539999999999998</v>
      </c>
    </row>
    <row r="6" spans="1:66" ht="16.5">
      <c r="A6" s="28">
        <v>2</v>
      </c>
      <c r="B6" s="27" t="s">
        <v>133</v>
      </c>
      <c r="C6" s="28" t="s">
        <v>1149</v>
      </c>
      <c r="D6" s="27" t="s">
        <v>134</v>
      </c>
      <c r="E6" s="43">
        <f ca="1">IF(AW6="Y","Defaulted",IF(OR(IFERROR(_xlfn.XLOOKUP(I6,Library!$J:$J,Library!$P:$P),AK6)=6,IFERROR(_xlfn.XLOOKUP(I6,Library!$J:$J,Library!$P:$P),AK6)=7),"N/A",AO6))</f>
        <v>2</v>
      </c>
      <c r="F6" s="25" t="str">
        <f t="shared" ref="F6:F67" si="4">IF(OR(AX6="Y", AY6="Y",AZ6="Y",BA6="Y",BB6="Y",BD6="Y",BE6="Y",BF6="Y",V6="Y",T6="Y"),"Y","N")</f>
        <v>N</v>
      </c>
      <c r="G6" s="25" t="str">
        <f t="shared" ref="G6:G67" si="5">IF(OR(AX6="Y",AY6="Y",AZ6="Y",BA6="Y",BB6="Y",BD6="Y",BE6="Y",BF6="Y",BG6="Y",BH6="Y"),"Y","N")</f>
        <v>N</v>
      </c>
      <c r="H6" s="25" t="s">
        <v>128</v>
      </c>
      <c r="I6" s="29" t="s">
        <v>135</v>
      </c>
      <c r="J6" s="44" t="str">
        <f t="shared" si="0"/>
        <v>投资级别优先普通债</v>
      </c>
      <c r="K6" s="64" t="s">
        <v>2815</v>
      </c>
      <c r="L6" s="29">
        <v>99.483999999999995</v>
      </c>
      <c r="M6" s="29">
        <v>99.564999999999998</v>
      </c>
      <c r="N6" s="29">
        <v>4.1843740088955537</v>
      </c>
      <c r="O6" s="29">
        <v>4.0960094180967115</v>
      </c>
      <c r="P6" s="30">
        <v>3.625</v>
      </c>
      <c r="Q6" s="27" t="s">
        <v>107</v>
      </c>
      <c r="R6" s="31">
        <v>2</v>
      </c>
      <c r="S6" s="25" t="s">
        <v>3495</v>
      </c>
      <c r="T6" s="25" t="s">
        <v>128</v>
      </c>
      <c r="U6" s="25" t="s">
        <v>3496</v>
      </c>
      <c r="V6" s="25" t="s">
        <v>128</v>
      </c>
      <c r="W6" s="23" t="s">
        <v>8</v>
      </c>
      <c r="X6" s="23" t="s">
        <v>975</v>
      </c>
      <c r="Y6" s="23" t="s">
        <v>8</v>
      </c>
      <c r="Z6" s="23" t="s">
        <v>1066</v>
      </c>
      <c r="AA6" s="23" t="s">
        <v>1041</v>
      </c>
      <c r="AB6" s="27" t="s">
        <v>108</v>
      </c>
      <c r="AC6" s="23" t="s">
        <v>2066</v>
      </c>
      <c r="AD6" s="25">
        <f t="shared" ref="AD6:AD59" ca="1" si="6">IF(AC6="N/A","N/A",(AC6-TODAY())/365)</f>
        <v>0.9506849315068493</v>
      </c>
      <c r="AE6" s="45">
        <v>1000000000</v>
      </c>
      <c r="AF6" s="33">
        <f>VLOOKUP(J6,Library!A:B,2,0)</f>
        <v>1</v>
      </c>
      <c r="AG6" s="33">
        <f>VLOOKUP(J6,Library!A:G,7,0)</f>
        <v>3</v>
      </c>
      <c r="AH6" s="28" t="str">
        <f>VLOOKUP(W6,Library!W:X,2,0)</f>
        <v>N/A</v>
      </c>
      <c r="AI6" s="28">
        <f>VLOOKUP(X6,Library!Y:Z,2,0)</f>
        <v>3</v>
      </c>
      <c r="AJ6" s="28" t="str">
        <f>VLOOKUP(Y6,Library!AA:AB,2,0)</f>
        <v>N/A</v>
      </c>
      <c r="AK6" s="33">
        <f>IF(MAX(AH6,AI6,AJ6)=0,VLOOKUP(I6,Library!$J:$P,7,0),MAX(AH6,AI6,AJ6))</f>
        <v>3</v>
      </c>
      <c r="AL6" s="33">
        <f t="shared" ca="1" si="1"/>
        <v>2</v>
      </c>
      <c r="AM6" s="33">
        <f>VLOOKUP(AB6,Library!T:U,2,0)</f>
        <v>1</v>
      </c>
      <c r="AN6" s="34">
        <f t="shared" ca="1" si="2"/>
        <v>2.1</v>
      </c>
      <c r="AO6" s="33">
        <f t="shared" ca="1" si="3"/>
        <v>2</v>
      </c>
      <c r="AP6" s="28" t="s">
        <v>136</v>
      </c>
      <c r="AQ6" s="25" t="s">
        <v>128</v>
      </c>
      <c r="AR6" s="28" t="s">
        <v>111</v>
      </c>
      <c r="AS6" s="28" t="s">
        <v>137</v>
      </c>
      <c r="AT6" s="28" t="s">
        <v>138</v>
      </c>
      <c r="AU6" s="23" t="s">
        <v>114</v>
      </c>
      <c r="AV6" s="23" t="s">
        <v>115</v>
      </c>
      <c r="AW6" s="25" t="s">
        <v>128</v>
      </c>
      <c r="AX6" s="25" t="s">
        <v>128</v>
      </c>
      <c r="AY6" s="25" t="s">
        <v>128</v>
      </c>
      <c r="AZ6" s="25" t="s">
        <v>128</v>
      </c>
      <c r="BA6" s="25" t="s">
        <v>128</v>
      </c>
      <c r="BB6" s="25" t="s">
        <v>128</v>
      </c>
      <c r="BC6" s="25" t="s">
        <v>128</v>
      </c>
      <c r="BD6" s="25" t="s">
        <v>128</v>
      </c>
      <c r="BE6" s="25" t="s">
        <v>128</v>
      </c>
      <c r="BF6" s="25" t="s">
        <v>128</v>
      </c>
      <c r="BG6" s="25" t="s">
        <v>128</v>
      </c>
      <c r="BH6" s="25" t="s">
        <v>128</v>
      </c>
      <c r="BI6" s="25" t="s">
        <v>114</v>
      </c>
      <c r="BJ6" s="23" t="s">
        <v>128</v>
      </c>
      <c r="BK6" t="s">
        <v>1086</v>
      </c>
      <c r="BL6" s="27" t="s">
        <v>133</v>
      </c>
      <c r="BM6" s="28">
        <v>767521000</v>
      </c>
      <c r="BN6" s="72">
        <f t="shared" ref="BN6:BN65" si="7">BM6/AE6</f>
        <v>0.76752100000000001</v>
      </c>
    </row>
    <row r="7" spans="1:66" ht="15">
      <c r="A7" s="28">
        <v>3</v>
      </c>
      <c r="B7" s="23" t="s">
        <v>139</v>
      </c>
      <c r="C7" s="28" t="s">
        <v>1150</v>
      </c>
      <c r="D7" s="27" t="s">
        <v>134</v>
      </c>
      <c r="E7" s="43">
        <f ca="1">IF(AW7="Y","Defaulted",IF(OR(IFERROR(_xlfn.XLOOKUP(I7,Library!$J:$J,Library!$P:$P),AK7)=6,IFERROR(_xlfn.XLOOKUP(I7,Library!$J:$J,Library!$P:$P),AK7)=7),"N/A",AO7))</f>
        <v>3</v>
      </c>
      <c r="F7" s="25" t="str">
        <f t="shared" si="4"/>
        <v>N</v>
      </c>
      <c r="G7" s="25" t="str">
        <f t="shared" si="5"/>
        <v>N</v>
      </c>
      <c r="H7" s="25" t="s">
        <v>128</v>
      </c>
      <c r="I7" s="29" t="s">
        <v>1880</v>
      </c>
      <c r="J7" s="44" t="str">
        <f t="shared" si="0"/>
        <v>投资级别优先普通债</v>
      </c>
      <c r="K7" s="27" t="s">
        <v>21</v>
      </c>
      <c r="L7" s="29">
        <v>102.65600000000001</v>
      </c>
      <c r="M7" s="29">
        <v>102.876</v>
      </c>
      <c r="N7" s="29">
        <v>5.1424765899534863</v>
      </c>
      <c r="O7" s="29">
        <v>5.12359196607005</v>
      </c>
      <c r="P7" s="30">
        <v>5.375</v>
      </c>
      <c r="Q7" s="27" t="s">
        <v>107</v>
      </c>
      <c r="R7" s="31">
        <v>2</v>
      </c>
      <c r="S7" s="25" t="s">
        <v>3497</v>
      </c>
      <c r="T7" s="25" t="s">
        <v>128</v>
      </c>
      <c r="U7" s="25" t="s">
        <v>3496</v>
      </c>
      <c r="V7" s="25" t="s">
        <v>128</v>
      </c>
      <c r="W7" s="23" t="s">
        <v>974</v>
      </c>
      <c r="X7" s="23" t="s">
        <v>975</v>
      </c>
      <c r="Y7" s="23" t="s">
        <v>8</v>
      </c>
      <c r="Z7" s="23" t="s">
        <v>1066</v>
      </c>
      <c r="AA7" s="23" t="s">
        <v>1041</v>
      </c>
      <c r="AB7" s="23" t="s">
        <v>108</v>
      </c>
      <c r="AC7" s="23" t="s">
        <v>2067</v>
      </c>
      <c r="AD7" s="25">
        <f t="shared" ca="1" si="6"/>
        <v>17.476712328767125</v>
      </c>
      <c r="AE7" s="32">
        <v>500000000</v>
      </c>
      <c r="AF7" s="33">
        <f>VLOOKUP(J7,Library!A:B,2,0)</f>
        <v>1</v>
      </c>
      <c r="AG7" s="33">
        <f>VLOOKUP(J7,Library!A:G,7,0)</f>
        <v>3</v>
      </c>
      <c r="AH7" s="28">
        <f>VLOOKUP(W7,Library!W:X,2,0)</f>
        <v>3</v>
      </c>
      <c r="AI7" s="28">
        <f>VLOOKUP(X7,Library!Y:Z,2,0)</f>
        <v>3</v>
      </c>
      <c r="AJ7" s="28" t="str">
        <f>VLOOKUP(Y7,Library!AA:AB,2,0)</f>
        <v>N/A</v>
      </c>
      <c r="AK7" s="33">
        <f>IF(MAX(AH7,AI7,AJ7)=0,VLOOKUP(I7,Library!$J:$P,7,0),MAX(AH7,AI7,AJ7))</f>
        <v>3</v>
      </c>
      <c r="AL7" s="33">
        <f t="shared" ca="1" si="1"/>
        <v>5</v>
      </c>
      <c r="AM7" s="33">
        <f>VLOOKUP(AB7,Library!T:U,2,0)</f>
        <v>1</v>
      </c>
      <c r="AN7" s="34">
        <f t="shared" ca="1" si="2"/>
        <v>2.4</v>
      </c>
      <c r="AO7" s="33">
        <f t="shared" ca="1" si="3"/>
        <v>3</v>
      </c>
      <c r="AP7" s="28" t="s">
        <v>127</v>
      </c>
      <c r="AQ7" s="25" t="s">
        <v>128</v>
      </c>
      <c r="AR7" s="28" t="s">
        <v>111</v>
      </c>
      <c r="AS7" s="28" t="s">
        <v>137</v>
      </c>
      <c r="AT7" s="28" t="s">
        <v>138</v>
      </c>
      <c r="AU7" s="23" t="s">
        <v>114</v>
      </c>
      <c r="AV7" s="23" t="s">
        <v>115</v>
      </c>
      <c r="AW7" s="25" t="s">
        <v>128</v>
      </c>
      <c r="AX7" s="25" t="s">
        <v>128</v>
      </c>
      <c r="AY7" s="25" t="s">
        <v>128</v>
      </c>
      <c r="AZ7" s="25" t="s">
        <v>128</v>
      </c>
      <c r="BA7" s="25" t="s">
        <v>128</v>
      </c>
      <c r="BB7" s="25" t="s">
        <v>128</v>
      </c>
      <c r="BC7" s="25" t="s">
        <v>128</v>
      </c>
      <c r="BD7" s="25" t="s">
        <v>128</v>
      </c>
      <c r="BE7" s="25" t="s">
        <v>128</v>
      </c>
      <c r="BF7" s="25" t="s">
        <v>128</v>
      </c>
      <c r="BG7" s="25" t="s">
        <v>128</v>
      </c>
      <c r="BH7" s="25" t="s">
        <v>128</v>
      </c>
      <c r="BI7" s="25" t="s">
        <v>114</v>
      </c>
      <c r="BJ7" s="23" t="s">
        <v>128</v>
      </c>
      <c r="BK7" t="s">
        <v>1086</v>
      </c>
      <c r="BL7" s="23" t="s">
        <v>139</v>
      </c>
      <c r="BM7" s="28">
        <v>41630000</v>
      </c>
      <c r="BN7" s="72">
        <f t="shared" si="7"/>
        <v>8.3260000000000001E-2</v>
      </c>
    </row>
    <row r="8" spans="1:66" ht="15">
      <c r="A8" s="28">
        <v>4</v>
      </c>
      <c r="B8" s="23" t="s">
        <v>140</v>
      </c>
      <c r="C8" s="28" t="s">
        <v>1151</v>
      </c>
      <c r="D8" s="27" t="s">
        <v>134</v>
      </c>
      <c r="E8" s="43">
        <f ca="1">IF(AW8="Y","Defaulted",IF(OR(IFERROR(_xlfn.XLOOKUP(I8,Library!$J:$J,Library!$P:$P),AK8)=6,IFERROR(_xlfn.XLOOKUP(I8,Library!$J:$J,Library!$P:$P),AK8)=7),"N/A",AO8))</f>
        <v>3</v>
      </c>
      <c r="F8" s="25" t="str">
        <f t="shared" si="4"/>
        <v>N</v>
      </c>
      <c r="G8" s="25" t="str">
        <f t="shared" si="5"/>
        <v>N</v>
      </c>
      <c r="H8" s="25" t="s">
        <v>128</v>
      </c>
      <c r="I8" s="29" t="s">
        <v>1879</v>
      </c>
      <c r="J8" s="44" t="str">
        <f t="shared" si="0"/>
        <v>投资级别优先普通债</v>
      </c>
      <c r="K8" s="27" t="s">
        <v>21</v>
      </c>
      <c r="L8" s="29">
        <v>87.290999999999997</v>
      </c>
      <c r="M8" s="29">
        <v>87.492999999999995</v>
      </c>
      <c r="N8" s="29">
        <v>5.1574960578003859</v>
      </c>
      <c r="O8" s="29">
        <v>5.1391548891835734</v>
      </c>
      <c r="P8" s="30">
        <v>4.0999999999999996</v>
      </c>
      <c r="Q8" s="27" t="s">
        <v>107</v>
      </c>
      <c r="R8" s="31">
        <v>2</v>
      </c>
      <c r="S8" s="25" t="s">
        <v>3498</v>
      </c>
      <c r="T8" s="25" t="s">
        <v>128</v>
      </c>
      <c r="U8" s="25" t="s">
        <v>3496</v>
      </c>
      <c r="V8" s="25" t="s">
        <v>128</v>
      </c>
      <c r="W8" s="23" t="s">
        <v>974</v>
      </c>
      <c r="X8" s="23" t="s">
        <v>975</v>
      </c>
      <c r="Y8" s="23" t="s">
        <v>8</v>
      </c>
      <c r="Z8" s="23" t="s">
        <v>1066</v>
      </c>
      <c r="AA8" s="23" t="s">
        <v>1041</v>
      </c>
      <c r="AB8" s="23" t="s">
        <v>108</v>
      </c>
      <c r="AC8" s="23" t="s">
        <v>2068</v>
      </c>
      <c r="AD8" s="25">
        <f t="shared" ca="1" si="6"/>
        <v>19.008219178082193</v>
      </c>
      <c r="AE8" s="32">
        <v>800000000</v>
      </c>
      <c r="AF8" s="33">
        <f>VLOOKUP(J8,Library!A:B,2,0)</f>
        <v>1</v>
      </c>
      <c r="AG8" s="33">
        <f>VLOOKUP(J8,Library!A:G,7,0)</f>
        <v>3</v>
      </c>
      <c r="AH8" s="28">
        <f>VLOOKUP(W8,Library!W:X,2,0)</f>
        <v>3</v>
      </c>
      <c r="AI8" s="28">
        <f>VLOOKUP(X8,Library!Y:Z,2,0)</f>
        <v>3</v>
      </c>
      <c r="AJ8" s="28" t="str">
        <f>VLOOKUP(Y8,Library!AA:AB,2,0)</f>
        <v>N/A</v>
      </c>
      <c r="AK8" s="33">
        <f>IF(MAX(AH8,AI8,AJ8)=0,VLOOKUP(I8,Library!$J:$P,7,0),MAX(AH8,AI8,AJ8))</f>
        <v>3</v>
      </c>
      <c r="AL8" s="33">
        <f t="shared" ca="1" si="1"/>
        <v>5</v>
      </c>
      <c r="AM8" s="33">
        <f>VLOOKUP(AB8,Library!T:U,2,0)</f>
        <v>1</v>
      </c>
      <c r="AN8" s="34">
        <f t="shared" ca="1" si="2"/>
        <v>2.4</v>
      </c>
      <c r="AO8" s="33">
        <f t="shared" ca="1" si="3"/>
        <v>3</v>
      </c>
      <c r="AP8" s="28" t="s">
        <v>127</v>
      </c>
      <c r="AQ8" s="25" t="s">
        <v>128</v>
      </c>
      <c r="AR8" s="28" t="s">
        <v>111</v>
      </c>
      <c r="AS8" s="28" t="s">
        <v>137</v>
      </c>
      <c r="AT8" s="28" t="s">
        <v>138</v>
      </c>
      <c r="AU8" s="23" t="s">
        <v>114</v>
      </c>
      <c r="AV8" s="23" t="s">
        <v>115</v>
      </c>
      <c r="AW8" s="25" t="s">
        <v>128</v>
      </c>
      <c r="AX8" s="25" t="s">
        <v>128</v>
      </c>
      <c r="AY8" s="25" t="s">
        <v>128</v>
      </c>
      <c r="AZ8" s="25" t="s">
        <v>128</v>
      </c>
      <c r="BA8" s="25" t="s">
        <v>128</v>
      </c>
      <c r="BB8" s="25" t="s">
        <v>128</v>
      </c>
      <c r="BC8" s="25" t="s">
        <v>128</v>
      </c>
      <c r="BD8" s="25" t="s">
        <v>128</v>
      </c>
      <c r="BE8" s="25" t="s">
        <v>128</v>
      </c>
      <c r="BF8" s="25" t="s">
        <v>128</v>
      </c>
      <c r="BG8" s="25" t="s">
        <v>128</v>
      </c>
      <c r="BH8" s="25" t="s">
        <v>128</v>
      </c>
      <c r="BI8" s="25" t="s">
        <v>114</v>
      </c>
      <c r="BJ8" s="23" t="s">
        <v>128</v>
      </c>
      <c r="BK8" t="s">
        <v>1086</v>
      </c>
      <c r="BL8" s="23" t="s">
        <v>140</v>
      </c>
      <c r="BM8" s="28">
        <v>58652000</v>
      </c>
      <c r="BN8" s="72">
        <f t="shared" si="7"/>
        <v>7.3315000000000005E-2</v>
      </c>
    </row>
    <row r="9" spans="1:66" ht="15">
      <c r="A9" s="28">
        <v>5</v>
      </c>
      <c r="B9" s="23" t="s">
        <v>141</v>
      </c>
      <c r="C9" s="28" t="s">
        <v>1152</v>
      </c>
      <c r="D9" s="27" t="s">
        <v>134</v>
      </c>
      <c r="E9" s="43">
        <f ca="1">IF(AW9="Y","Defaulted",IF(OR(IFERROR(_xlfn.XLOOKUP(I9,Library!$J:$J,Library!$P:$P),AK9)=6,IFERROR(_xlfn.XLOOKUP(I9,Library!$J:$J,Library!$P:$P),AK9)=7),"N/A",AO9))</f>
        <v>3</v>
      </c>
      <c r="F9" s="25" t="str">
        <f t="shared" si="4"/>
        <v>Y</v>
      </c>
      <c r="G9" s="25" t="str">
        <f t="shared" si="5"/>
        <v>N</v>
      </c>
      <c r="H9" s="25" t="s">
        <v>128</v>
      </c>
      <c r="I9" s="29" t="s">
        <v>146</v>
      </c>
      <c r="J9" s="44" t="str">
        <f t="shared" si="0"/>
        <v>投资级别优先可赎回/可售回债</v>
      </c>
      <c r="K9" s="27" t="s">
        <v>21</v>
      </c>
      <c r="L9" s="29">
        <v>75.484999999999999</v>
      </c>
      <c r="M9" s="29">
        <v>75.78</v>
      </c>
      <c r="N9" s="29">
        <v>5.1376340593121377</v>
      </c>
      <c r="O9" s="29">
        <v>5.1117129234527292</v>
      </c>
      <c r="P9" s="30">
        <v>3.35</v>
      </c>
      <c r="Q9" s="27" t="s">
        <v>107</v>
      </c>
      <c r="R9" s="31">
        <v>2</v>
      </c>
      <c r="S9" s="25" t="s">
        <v>3499</v>
      </c>
      <c r="T9" s="25" t="s">
        <v>110</v>
      </c>
      <c r="U9" s="25" t="s">
        <v>3500</v>
      </c>
      <c r="V9" s="25" t="s">
        <v>128</v>
      </c>
      <c r="W9" s="23" t="s">
        <v>974</v>
      </c>
      <c r="X9" s="23" t="s">
        <v>975</v>
      </c>
      <c r="Y9" s="23" t="s">
        <v>8</v>
      </c>
      <c r="Z9" s="23" t="s">
        <v>1066</v>
      </c>
      <c r="AA9" s="23" t="s">
        <v>1041</v>
      </c>
      <c r="AB9" s="23" t="s">
        <v>108</v>
      </c>
      <c r="AC9" s="23" t="s">
        <v>2069</v>
      </c>
      <c r="AD9" s="25">
        <f t="shared" ca="1" si="6"/>
        <v>24.052054794520547</v>
      </c>
      <c r="AE9" s="32">
        <v>500000000</v>
      </c>
      <c r="AF9" s="33">
        <f>VLOOKUP(J9,Library!A:B,2,0)</f>
        <v>1</v>
      </c>
      <c r="AG9" s="33">
        <f>VLOOKUP(J9,Library!A:G,7,0)</f>
        <v>3</v>
      </c>
      <c r="AH9" s="28">
        <f>VLOOKUP(W9,Library!W:X,2,0)</f>
        <v>3</v>
      </c>
      <c r="AI9" s="28">
        <f>VLOOKUP(X9,Library!Y:Z,2,0)</f>
        <v>3</v>
      </c>
      <c r="AJ9" s="28" t="str">
        <f>VLOOKUP(Y9,Library!AA:AB,2,0)</f>
        <v>N/A</v>
      </c>
      <c r="AK9" s="33">
        <f>IF(MAX(AH9,AI9,AJ9)=0,VLOOKUP(I9,Library!$J:$P,7,0),MAX(AH9,AI9,AJ9))</f>
        <v>3</v>
      </c>
      <c r="AL9" s="33">
        <f t="shared" ca="1" si="1"/>
        <v>5</v>
      </c>
      <c r="AM9" s="33">
        <f>VLOOKUP(AB9,Library!T:U,2,0)</f>
        <v>1</v>
      </c>
      <c r="AN9" s="34">
        <f t="shared" ca="1" si="2"/>
        <v>2.4</v>
      </c>
      <c r="AO9" s="33">
        <f t="shared" ca="1" si="3"/>
        <v>3</v>
      </c>
      <c r="AP9" s="28" t="s">
        <v>127</v>
      </c>
      <c r="AQ9" s="25" t="s">
        <v>128</v>
      </c>
      <c r="AR9" s="28" t="s">
        <v>111</v>
      </c>
      <c r="AS9" s="28" t="s">
        <v>137</v>
      </c>
      <c r="AT9" s="28" t="s">
        <v>138</v>
      </c>
      <c r="AU9" s="23" t="s">
        <v>2423</v>
      </c>
      <c r="AV9" s="23" t="s">
        <v>35</v>
      </c>
      <c r="AW9" s="25" t="s">
        <v>128</v>
      </c>
      <c r="AX9" s="25" t="s">
        <v>128</v>
      </c>
      <c r="AY9" s="25" t="s">
        <v>128</v>
      </c>
      <c r="AZ9" s="25" t="s">
        <v>128</v>
      </c>
      <c r="BA9" s="25" t="s">
        <v>128</v>
      </c>
      <c r="BB9" s="25" t="s">
        <v>128</v>
      </c>
      <c r="BC9" s="25" t="s">
        <v>128</v>
      </c>
      <c r="BD9" s="25" t="s">
        <v>128</v>
      </c>
      <c r="BE9" s="25" t="s">
        <v>128</v>
      </c>
      <c r="BF9" s="25" t="s">
        <v>128</v>
      </c>
      <c r="BG9" s="25" t="s">
        <v>128</v>
      </c>
      <c r="BH9" s="25" t="s">
        <v>128</v>
      </c>
      <c r="BI9" s="25" t="s">
        <v>114</v>
      </c>
      <c r="BJ9" s="23" t="s">
        <v>128</v>
      </c>
      <c r="BK9" t="s">
        <v>1086</v>
      </c>
      <c r="BL9" s="23" t="s">
        <v>141</v>
      </c>
      <c r="BM9" s="28">
        <v>81081000</v>
      </c>
      <c r="BN9" s="72">
        <f t="shared" si="7"/>
        <v>0.162162</v>
      </c>
    </row>
    <row r="10" spans="1:66" ht="15">
      <c r="A10" s="28">
        <v>6</v>
      </c>
      <c r="B10" s="23" t="s">
        <v>142</v>
      </c>
      <c r="C10" s="28" t="s">
        <v>1153</v>
      </c>
      <c r="D10" s="27" t="s">
        <v>134</v>
      </c>
      <c r="E10" s="43">
        <f ca="1">IF(AW10="Y","Defaulted",IF(OR(IFERROR(_xlfn.XLOOKUP(I10,Library!$J:$J,Library!$P:$P),AK10)=6,IFERROR(_xlfn.XLOOKUP(I10,Library!$J:$J,Library!$P:$P),AK10)=7),"N/A",AO10))</f>
        <v>3</v>
      </c>
      <c r="F10" s="25" t="str">
        <f t="shared" si="4"/>
        <v>Y</v>
      </c>
      <c r="G10" s="25" t="str">
        <f t="shared" si="5"/>
        <v>N</v>
      </c>
      <c r="H10" s="25" t="s">
        <v>128</v>
      </c>
      <c r="I10" s="29" t="s">
        <v>146</v>
      </c>
      <c r="J10" s="44" t="str">
        <f t="shared" si="0"/>
        <v>投资级别优先可赎回/可售回债</v>
      </c>
      <c r="K10" s="27" t="s">
        <v>21</v>
      </c>
      <c r="L10" s="29">
        <v>94.614999999999995</v>
      </c>
      <c r="M10" s="29">
        <v>94.784000000000006</v>
      </c>
      <c r="N10" s="29">
        <v>4.1639578342327246</v>
      </c>
      <c r="O10" s="29">
        <v>4.116553007738565</v>
      </c>
      <c r="P10" s="30">
        <v>2.7</v>
      </c>
      <c r="Q10" s="27" t="s">
        <v>107</v>
      </c>
      <c r="R10" s="31">
        <v>2</v>
      </c>
      <c r="S10" s="25" t="s">
        <v>3499</v>
      </c>
      <c r="T10" s="25" t="s">
        <v>110</v>
      </c>
      <c r="U10" s="25" t="s">
        <v>3501</v>
      </c>
      <c r="V10" s="25" t="s">
        <v>128</v>
      </c>
      <c r="W10" s="23" t="s">
        <v>974</v>
      </c>
      <c r="X10" s="23" t="s">
        <v>975</v>
      </c>
      <c r="Y10" s="23" t="s">
        <v>8</v>
      </c>
      <c r="Z10" s="23" t="s">
        <v>1066</v>
      </c>
      <c r="AA10" s="23" t="s">
        <v>1041</v>
      </c>
      <c r="AB10" s="23" t="s">
        <v>108</v>
      </c>
      <c r="AC10" s="23" t="s">
        <v>2070</v>
      </c>
      <c r="AD10" s="25">
        <f t="shared" ca="1" si="6"/>
        <v>4.0383561643835613</v>
      </c>
      <c r="AE10" s="32">
        <v>1500000000</v>
      </c>
      <c r="AF10" s="33">
        <f>VLOOKUP(J10,Library!A:B,2,0)</f>
        <v>1</v>
      </c>
      <c r="AG10" s="33">
        <f>VLOOKUP(J10,Library!A:G,7,0)</f>
        <v>3</v>
      </c>
      <c r="AH10" s="28">
        <f>VLOOKUP(W10,Library!W:X,2,0)</f>
        <v>3</v>
      </c>
      <c r="AI10" s="28">
        <f>VLOOKUP(X10,Library!Y:Z,2,0)</f>
        <v>3</v>
      </c>
      <c r="AJ10" s="28" t="str">
        <f>VLOOKUP(Y10,Library!AA:AB,2,0)</f>
        <v>N/A</v>
      </c>
      <c r="AK10" s="33">
        <f>IF(MAX(AH10,AI10,AJ10)=0,VLOOKUP(I10,Library!$J:$P,7,0),MAX(AH10,AI10,AJ10))</f>
        <v>3</v>
      </c>
      <c r="AL10" s="33">
        <f t="shared" ca="1" si="1"/>
        <v>3</v>
      </c>
      <c r="AM10" s="33">
        <f>VLOOKUP(AB10,Library!T:U,2,0)</f>
        <v>1</v>
      </c>
      <c r="AN10" s="34">
        <f t="shared" ca="1" si="2"/>
        <v>2.2000000000000002</v>
      </c>
      <c r="AO10" s="33">
        <f t="shared" ca="1" si="3"/>
        <v>3</v>
      </c>
      <c r="AP10" s="28" t="s">
        <v>127</v>
      </c>
      <c r="AQ10" s="25" t="s">
        <v>128</v>
      </c>
      <c r="AR10" s="28" t="s">
        <v>111</v>
      </c>
      <c r="AS10" s="28" t="s">
        <v>137</v>
      </c>
      <c r="AT10" s="28" t="s">
        <v>138</v>
      </c>
      <c r="AU10" s="23" t="s">
        <v>2424</v>
      </c>
      <c r="AV10" s="23" t="s">
        <v>35</v>
      </c>
      <c r="AW10" s="25" t="s">
        <v>128</v>
      </c>
      <c r="AX10" s="25" t="s">
        <v>128</v>
      </c>
      <c r="AY10" s="25" t="s">
        <v>128</v>
      </c>
      <c r="AZ10" s="25" t="s">
        <v>128</v>
      </c>
      <c r="BA10" s="25" t="s">
        <v>128</v>
      </c>
      <c r="BB10" s="25" t="s">
        <v>128</v>
      </c>
      <c r="BC10" s="25" t="s">
        <v>128</v>
      </c>
      <c r="BD10" s="25" t="s">
        <v>128</v>
      </c>
      <c r="BE10" s="25" t="s">
        <v>128</v>
      </c>
      <c r="BF10" s="25" t="s">
        <v>128</v>
      </c>
      <c r="BG10" s="25" t="s">
        <v>128</v>
      </c>
      <c r="BH10" s="25" t="s">
        <v>128</v>
      </c>
      <c r="BI10" s="25" t="s">
        <v>114</v>
      </c>
      <c r="BJ10" s="23" t="s">
        <v>128</v>
      </c>
      <c r="BK10" t="s">
        <v>1086</v>
      </c>
      <c r="BL10" s="23" t="s">
        <v>142</v>
      </c>
      <c r="BM10" s="28">
        <v>1587837000</v>
      </c>
      <c r="BN10" s="72">
        <f t="shared" si="7"/>
        <v>1.0585580000000001</v>
      </c>
    </row>
    <row r="11" spans="1:66" ht="15">
      <c r="A11" s="28">
        <v>7</v>
      </c>
      <c r="B11" s="27" t="s">
        <v>143</v>
      </c>
      <c r="C11" s="28" t="s">
        <v>1154</v>
      </c>
      <c r="D11" s="27" t="s">
        <v>134</v>
      </c>
      <c r="E11" s="43">
        <f ca="1">IF(AW11="Y","Defaulted",IF(OR(IFERROR(_xlfn.XLOOKUP(I11,Library!$J:$J,Library!$P:$P),AK11)=6,IFERROR(_xlfn.XLOOKUP(I11,Library!$J:$J,Library!$P:$P),AK11)=7),"N/A",AO11))</f>
        <v>3</v>
      </c>
      <c r="F11" s="25" t="str">
        <f t="shared" si="4"/>
        <v>N</v>
      </c>
      <c r="G11" s="25" t="str">
        <f t="shared" si="5"/>
        <v>N</v>
      </c>
      <c r="H11" s="25" t="s">
        <v>128</v>
      </c>
      <c r="I11" s="29" t="s">
        <v>144</v>
      </c>
      <c r="J11" s="44" t="str">
        <f t="shared" si="0"/>
        <v>投资级别优先普通债</v>
      </c>
      <c r="K11" s="27" t="s">
        <v>21</v>
      </c>
      <c r="L11" s="29">
        <v>97.245000000000005</v>
      </c>
      <c r="M11" s="29">
        <v>97.501999999999995</v>
      </c>
      <c r="N11" s="29">
        <v>5.1287842127287329</v>
      </c>
      <c r="O11" s="29">
        <v>5.1047007169109975</v>
      </c>
      <c r="P11" s="30">
        <v>4.875</v>
      </c>
      <c r="Q11" s="27" t="s">
        <v>107</v>
      </c>
      <c r="R11" s="31">
        <v>2</v>
      </c>
      <c r="S11" s="25" t="s">
        <v>3502</v>
      </c>
      <c r="T11" s="25" t="s">
        <v>128</v>
      </c>
      <c r="U11" s="25" t="s">
        <v>3496</v>
      </c>
      <c r="V11" s="25" t="s">
        <v>128</v>
      </c>
      <c r="W11" s="23" t="s">
        <v>974</v>
      </c>
      <c r="X11" s="23" t="s">
        <v>975</v>
      </c>
      <c r="Y11" s="23" t="s">
        <v>8</v>
      </c>
      <c r="Z11" s="23" t="s">
        <v>1066</v>
      </c>
      <c r="AA11" s="23" t="s">
        <v>1041</v>
      </c>
      <c r="AB11" s="23" t="s">
        <v>108</v>
      </c>
      <c r="AC11" s="23" t="s">
        <v>2071</v>
      </c>
      <c r="AD11" s="25">
        <f t="shared" ca="1" si="6"/>
        <v>16.057534246575344</v>
      </c>
      <c r="AE11" s="45">
        <v>1000000000</v>
      </c>
      <c r="AF11" s="33">
        <f>VLOOKUP(J11,Library!A:B,2,0)</f>
        <v>1</v>
      </c>
      <c r="AG11" s="33">
        <f>VLOOKUP(J11,Library!A:G,7,0)</f>
        <v>3</v>
      </c>
      <c r="AH11" s="28">
        <f>VLOOKUP(W11,Library!W:X,2,0)</f>
        <v>3</v>
      </c>
      <c r="AI11" s="28">
        <f>VLOOKUP(X11,Library!Y:Z,2,0)</f>
        <v>3</v>
      </c>
      <c r="AJ11" s="28" t="str">
        <f>VLOOKUP(Y11,Library!AA:AB,2,0)</f>
        <v>N/A</v>
      </c>
      <c r="AK11" s="33">
        <f>IF(MAX(AH11,AI11,AJ11)=0,VLOOKUP(I11,Library!$J:$P,7,0),MAX(AH11,AI11,AJ11))</f>
        <v>3</v>
      </c>
      <c r="AL11" s="33">
        <f t="shared" ca="1" si="1"/>
        <v>5</v>
      </c>
      <c r="AM11" s="33">
        <f>VLOOKUP(AB11,Library!T:U,2,0)</f>
        <v>1</v>
      </c>
      <c r="AN11" s="34">
        <f t="shared" ca="1" si="2"/>
        <v>2.4</v>
      </c>
      <c r="AO11" s="33">
        <f t="shared" ca="1" si="3"/>
        <v>3</v>
      </c>
      <c r="AP11" s="28" t="s">
        <v>136</v>
      </c>
      <c r="AQ11" s="25" t="s">
        <v>128</v>
      </c>
      <c r="AR11" s="28" t="s">
        <v>111</v>
      </c>
      <c r="AS11" s="28" t="s">
        <v>137</v>
      </c>
      <c r="AT11" s="28" t="s">
        <v>138</v>
      </c>
      <c r="AU11" s="23" t="s">
        <v>114</v>
      </c>
      <c r="AV11" s="23" t="s">
        <v>115</v>
      </c>
      <c r="AW11" s="25" t="s">
        <v>128</v>
      </c>
      <c r="AX11" s="25" t="s">
        <v>128</v>
      </c>
      <c r="AY11" s="25" t="s">
        <v>128</v>
      </c>
      <c r="AZ11" s="25" t="s">
        <v>128</v>
      </c>
      <c r="BA11" s="25" t="s">
        <v>128</v>
      </c>
      <c r="BB11" s="25" t="s">
        <v>128</v>
      </c>
      <c r="BC11" s="25" t="s">
        <v>128</v>
      </c>
      <c r="BD11" s="25" t="s">
        <v>128</v>
      </c>
      <c r="BE11" s="25" t="s">
        <v>128</v>
      </c>
      <c r="BF11" s="25" t="s">
        <v>128</v>
      </c>
      <c r="BG11" s="25" t="s">
        <v>128</v>
      </c>
      <c r="BH11" s="25" t="s">
        <v>128</v>
      </c>
      <c r="BI11" s="25" t="s">
        <v>114</v>
      </c>
      <c r="BJ11" s="23" t="s">
        <v>128</v>
      </c>
      <c r="BK11" t="s">
        <v>1086</v>
      </c>
      <c r="BL11" s="27" t="s">
        <v>143</v>
      </c>
      <c r="BM11" s="28">
        <v>79549000</v>
      </c>
      <c r="BN11" s="72">
        <f t="shared" si="7"/>
        <v>7.9548999999999995E-2</v>
      </c>
    </row>
    <row r="12" spans="1:66" ht="15">
      <c r="A12" s="28">
        <v>8</v>
      </c>
      <c r="B12" s="27" t="s">
        <v>145</v>
      </c>
      <c r="C12" s="28" t="s">
        <v>1155</v>
      </c>
      <c r="D12" s="27" t="s">
        <v>134</v>
      </c>
      <c r="E12" s="43">
        <f ca="1">IF(AW12="Y","Defaulted",IF(OR(IFERROR(_xlfn.XLOOKUP(I12,Library!$J:$J,Library!$P:$P),AK12)=6,IFERROR(_xlfn.XLOOKUP(I12,Library!$J:$J,Library!$P:$P),AK12)=7),"N/A",AO12))</f>
        <v>3</v>
      </c>
      <c r="F12" s="25" t="str">
        <f t="shared" si="4"/>
        <v>Y</v>
      </c>
      <c r="G12" s="25" t="str">
        <f t="shared" si="5"/>
        <v>N</v>
      </c>
      <c r="H12" s="25" t="s">
        <v>128</v>
      </c>
      <c r="I12" s="29" t="s">
        <v>146</v>
      </c>
      <c r="J12" s="44" t="str">
        <f t="shared" si="0"/>
        <v>投资级别优先可赎回/可售回债</v>
      </c>
      <c r="K12" s="27" t="s">
        <v>21</v>
      </c>
      <c r="L12" s="29">
        <v>76.644000000000005</v>
      </c>
      <c r="M12" s="29">
        <v>76.923000000000002</v>
      </c>
      <c r="N12" s="29">
        <v>5.1664903880778938</v>
      </c>
      <c r="O12" s="29">
        <v>5.1418934912681156</v>
      </c>
      <c r="P12" s="30">
        <v>3.44</v>
      </c>
      <c r="Q12" s="27" t="s">
        <v>107</v>
      </c>
      <c r="R12" s="31">
        <v>2</v>
      </c>
      <c r="S12" s="25" t="s">
        <v>3503</v>
      </c>
      <c r="T12" s="25" t="s">
        <v>110</v>
      </c>
      <c r="U12" s="25" t="s">
        <v>3504</v>
      </c>
      <c r="V12" s="25" t="s">
        <v>128</v>
      </c>
      <c r="W12" s="23" t="s">
        <v>974</v>
      </c>
      <c r="X12" s="23" t="s">
        <v>975</v>
      </c>
      <c r="Y12" s="23" t="s">
        <v>8</v>
      </c>
      <c r="Z12" s="23" t="s">
        <v>1066</v>
      </c>
      <c r="AA12" s="23" t="s">
        <v>1041</v>
      </c>
      <c r="AB12" s="23" t="s">
        <v>108</v>
      </c>
      <c r="AC12" s="23" t="s">
        <v>2072</v>
      </c>
      <c r="AD12" s="25">
        <f t="shared" ca="1" si="6"/>
        <v>23.553424657534247</v>
      </c>
      <c r="AE12" s="45">
        <v>300000000</v>
      </c>
      <c r="AF12" s="33">
        <f>VLOOKUP(J12,Library!A:B,2,0)</f>
        <v>1</v>
      </c>
      <c r="AG12" s="33">
        <f>VLOOKUP(J12,Library!A:G,7,0)</f>
        <v>3</v>
      </c>
      <c r="AH12" s="28">
        <f>VLOOKUP(W12,Library!W:X,2,0)</f>
        <v>3</v>
      </c>
      <c r="AI12" s="28">
        <f>VLOOKUP(X12,Library!Y:Z,2,0)</f>
        <v>3</v>
      </c>
      <c r="AJ12" s="28" t="str">
        <f>VLOOKUP(Y12,Library!AA:AB,2,0)</f>
        <v>N/A</v>
      </c>
      <c r="AK12" s="33">
        <f>IF(MAX(AH12,AI12,AJ12)=0,VLOOKUP(I12,Library!$J:$P,7,0),MAX(AH12,AI12,AJ12))</f>
        <v>3</v>
      </c>
      <c r="AL12" s="33">
        <f t="shared" ca="1" si="1"/>
        <v>5</v>
      </c>
      <c r="AM12" s="33">
        <f>VLOOKUP(AB12,Library!T:U,2,0)</f>
        <v>1</v>
      </c>
      <c r="AN12" s="34">
        <f t="shared" ca="1" si="2"/>
        <v>2.4</v>
      </c>
      <c r="AO12" s="33">
        <f t="shared" ca="1" si="3"/>
        <v>3</v>
      </c>
      <c r="AP12" s="28" t="s">
        <v>127</v>
      </c>
      <c r="AQ12" s="25" t="s">
        <v>128</v>
      </c>
      <c r="AR12" s="28" t="s">
        <v>111</v>
      </c>
      <c r="AS12" s="28" t="s">
        <v>137</v>
      </c>
      <c r="AT12" s="28" t="s">
        <v>138</v>
      </c>
      <c r="AU12" s="23" t="s">
        <v>147</v>
      </c>
      <c r="AV12" s="23" t="s">
        <v>35</v>
      </c>
      <c r="AW12" s="25" t="s">
        <v>128</v>
      </c>
      <c r="AX12" s="25" t="s">
        <v>128</v>
      </c>
      <c r="AY12" s="25" t="s">
        <v>128</v>
      </c>
      <c r="AZ12" s="25" t="s">
        <v>128</v>
      </c>
      <c r="BA12" s="25" t="s">
        <v>128</v>
      </c>
      <c r="BB12" s="25" t="s">
        <v>128</v>
      </c>
      <c r="BC12" s="25" t="s">
        <v>128</v>
      </c>
      <c r="BD12" s="25" t="s">
        <v>128</v>
      </c>
      <c r="BE12" s="25" t="s">
        <v>128</v>
      </c>
      <c r="BF12" s="25" t="s">
        <v>128</v>
      </c>
      <c r="BG12" s="25" t="s">
        <v>128</v>
      </c>
      <c r="BH12" s="25" t="s">
        <v>128</v>
      </c>
      <c r="BI12" s="25" t="s">
        <v>114</v>
      </c>
      <c r="BJ12" s="23" t="s">
        <v>128</v>
      </c>
      <c r="BK12" t="s">
        <v>1086</v>
      </c>
      <c r="BL12" s="27" t="s">
        <v>145</v>
      </c>
      <c r="BM12" s="28">
        <v>9200000</v>
      </c>
      <c r="BN12" s="72">
        <f t="shared" si="7"/>
        <v>3.0666666666666665E-2</v>
      </c>
    </row>
    <row r="13" spans="1:66" ht="15">
      <c r="A13" s="28">
        <v>9</v>
      </c>
      <c r="B13" s="27" t="s">
        <v>148</v>
      </c>
      <c r="C13" s="28" t="s">
        <v>1156</v>
      </c>
      <c r="D13" s="27" t="s">
        <v>149</v>
      </c>
      <c r="E13" s="43">
        <f ca="1">IF(AW13="Y","Defaulted",IF(OR(IFERROR(_xlfn.XLOOKUP(I13,Library!$J:$J,Library!$P:$P),AK13)=6,IFERROR(_xlfn.XLOOKUP(I13,Library!$J:$J,Library!$P:$P),AK13)=7),"N/A",AO13))</f>
        <v>3</v>
      </c>
      <c r="F13" s="25" t="str">
        <f t="shared" si="4"/>
        <v>Y</v>
      </c>
      <c r="G13" s="25" t="str">
        <f t="shared" si="5"/>
        <v>N</v>
      </c>
      <c r="H13" s="25" t="s">
        <v>128</v>
      </c>
      <c r="I13" s="29" t="s">
        <v>150</v>
      </c>
      <c r="J13" s="44" t="str">
        <f t="shared" si="0"/>
        <v>投资级别优先可赎回/可售回债</v>
      </c>
      <c r="K13" s="27" t="s">
        <v>21</v>
      </c>
      <c r="L13" s="29">
        <v>91.730999999999995</v>
      </c>
      <c r="M13" s="29">
        <v>91.956000000000003</v>
      </c>
      <c r="N13" s="29">
        <v>4.1981228151109065</v>
      </c>
      <c r="O13" s="29">
        <v>4.1353344721770187</v>
      </c>
      <c r="P13" s="30">
        <v>2</v>
      </c>
      <c r="Q13" s="27" t="s">
        <v>107</v>
      </c>
      <c r="R13" s="31">
        <v>2</v>
      </c>
      <c r="S13" s="25" t="s">
        <v>3505</v>
      </c>
      <c r="T13" s="25" t="s">
        <v>110</v>
      </c>
      <c r="U13" s="25" t="s">
        <v>3506</v>
      </c>
      <c r="V13" s="25" t="s">
        <v>128</v>
      </c>
      <c r="W13" s="23" t="s">
        <v>974</v>
      </c>
      <c r="X13" s="23" t="s">
        <v>975</v>
      </c>
      <c r="Y13" s="23" t="s">
        <v>77</v>
      </c>
      <c r="Z13" s="23" t="s">
        <v>1066</v>
      </c>
      <c r="AA13" s="23" t="s">
        <v>1041</v>
      </c>
      <c r="AB13" s="23" t="s">
        <v>108</v>
      </c>
      <c r="AC13" s="23" t="s">
        <v>2073</v>
      </c>
      <c r="AD13" s="25">
        <f t="shared" ca="1" si="6"/>
        <v>4.1506849315068495</v>
      </c>
      <c r="AE13" s="45">
        <v>500000000</v>
      </c>
      <c r="AF13" s="33">
        <f>VLOOKUP(J13,Library!A:B,2,0)</f>
        <v>1</v>
      </c>
      <c r="AG13" s="33">
        <f>VLOOKUP(J13,Library!A:G,7,0)</f>
        <v>3</v>
      </c>
      <c r="AH13" s="28">
        <f>VLOOKUP(W13,Library!W:X,2,0)</f>
        <v>3</v>
      </c>
      <c r="AI13" s="28">
        <f>VLOOKUP(X13,Library!Y:Z,2,0)</f>
        <v>3</v>
      </c>
      <c r="AJ13" s="28">
        <f>VLOOKUP(Y13,Library!AA:AB,2,0)</f>
        <v>3</v>
      </c>
      <c r="AK13" s="33">
        <f>IF(MAX(AH13,AI13,AJ13)=0,VLOOKUP(I13,Library!$J:$P,7,0),MAX(AH13,AI13,AJ13))</f>
        <v>3</v>
      </c>
      <c r="AL13" s="33">
        <f t="shared" ca="1" si="1"/>
        <v>3</v>
      </c>
      <c r="AM13" s="33">
        <f>VLOOKUP(AB13,Library!T:U,2,0)</f>
        <v>1</v>
      </c>
      <c r="AN13" s="34">
        <f t="shared" ca="1" si="2"/>
        <v>2.2000000000000002</v>
      </c>
      <c r="AO13" s="33">
        <f t="shared" ca="1" si="3"/>
        <v>3</v>
      </c>
      <c r="AP13" s="28" t="s">
        <v>127</v>
      </c>
      <c r="AQ13" s="25" t="s">
        <v>128</v>
      </c>
      <c r="AR13" s="28" t="s">
        <v>111</v>
      </c>
      <c r="AS13" s="28" t="s">
        <v>151</v>
      </c>
      <c r="AT13" s="28" t="s">
        <v>152</v>
      </c>
      <c r="AU13" s="23" t="s">
        <v>153</v>
      </c>
      <c r="AV13" s="23" t="s">
        <v>35</v>
      </c>
      <c r="AW13" s="25" t="s">
        <v>128</v>
      </c>
      <c r="AX13" s="25" t="s">
        <v>128</v>
      </c>
      <c r="AY13" s="25" t="s">
        <v>128</v>
      </c>
      <c r="AZ13" s="25" t="s">
        <v>128</v>
      </c>
      <c r="BA13" s="25" t="s">
        <v>128</v>
      </c>
      <c r="BB13" s="25" t="s">
        <v>128</v>
      </c>
      <c r="BC13" s="25" t="s">
        <v>128</v>
      </c>
      <c r="BD13" s="25" t="s">
        <v>128</v>
      </c>
      <c r="BE13" s="25" t="s">
        <v>128</v>
      </c>
      <c r="BF13" s="25" t="s">
        <v>128</v>
      </c>
      <c r="BG13" s="25" t="s">
        <v>128</v>
      </c>
      <c r="BH13" s="25" t="s">
        <v>128</v>
      </c>
      <c r="BI13" s="25" t="s">
        <v>114</v>
      </c>
      <c r="BJ13" s="23" t="s">
        <v>128</v>
      </c>
      <c r="BK13" t="s">
        <v>1086</v>
      </c>
      <c r="BL13" s="27" t="s">
        <v>148</v>
      </c>
      <c r="BM13" s="28">
        <v>51799000</v>
      </c>
      <c r="BN13" s="72">
        <f t="shared" si="7"/>
        <v>0.103598</v>
      </c>
    </row>
    <row r="14" spans="1:66" ht="15">
      <c r="A14" s="28">
        <v>10</v>
      </c>
      <c r="B14" s="23" t="s">
        <v>154</v>
      </c>
      <c r="C14" s="28" t="s">
        <v>1157</v>
      </c>
      <c r="D14" s="27" t="s">
        <v>149</v>
      </c>
      <c r="E14" s="43">
        <f ca="1">IF(AW14="Y","Defaulted",IF(OR(IFERROR(_xlfn.XLOOKUP(I14,Library!$J:$J,Library!$P:$P),AK14)=6,IFERROR(_xlfn.XLOOKUP(I14,Library!$J:$J,Library!$P:$P),AK14)=7),"N/A",AO14))</f>
        <v>3</v>
      </c>
      <c r="F14" s="25" t="str">
        <f t="shared" si="4"/>
        <v>N</v>
      </c>
      <c r="G14" s="25" t="str">
        <f t="shared" si="5"/>
        <v>N</v>
      </c>
      <c r="H14" s="25" t="s">
        <v>128</v>
      </c>
      <c r="I14" s="29" t="s">
        <v>1881</v>
      </c>
      <c r="J14" s="44" t="str">
        <f t="shared" si="0"/>
        <v>投资级别优先普通债</v>
      </c>
      <c r="K14" s="27" t="s">
        <v>21</v>
      </c>
      <c r="L14" s="29">
        <v>109.2</v>
      </c>
      <c r="M14" s="29">
        <v>109.70099999999999</v>
      </c>
      <c r="N14" s="29">
        <v>5.0665959123942335</v>
      </c>
      <c r="O14" s="29">
        <v>5.0212963077076065</v>
      </c>
      <c r="P14" s="30">
        <v>5.95</v>
      </c>
      <c r="Q14" s="27" t="s">
        <v>107</v>
      </c>
      <c r="R14" s="31">
        <v>2</v>
      </c>
      <c r="S14" s="25" t="s">
        <v>3498</v>
      </c>
      <c r="T14" s="25" t="s">
        <v>128</v>
      </c>
      <c r="U14" s="25" t="s">
        <v>3496</v>
      </c>
      <c r="V14" s="25" t="s">
        <v>128</v>
      </c>
      <c r="W14" s="23" t="s">
        <v>77</v>
      </c>
      <c r="X14" s="23" t="s">
        <v>977</v>
      </c>
      <c r="Y14" s="23" t="s">
        <v>77</v>
      </c>
      <c r="Z14" s="23" t="s">
        <v>1066</v>
      </c>
      <c r="AA14" s="23" t="s">
        <v>1041</v>
      </c>
      <c r="AB14" s="23" t="s">
        <v>108</v>
      </c>
      <c r="AC14" s="23" t="s">
        <v>2074</v>
      </c>
      <c r="AD14" s="25">
        <f t="shared" ca="1" si="6"/>
        <v>15.005479452054795</v>
      </c>
      <c r="AE14" s="32">
        <v>500000000</v>
      </c>
      <c r="AF14" s="33">
        <f>VLOOKUP(J14,Library!A:B,2,0)</f>
        <v>1</v>
      </c>
      <c r="AG14" s="33">
        <f>VLOOKUP(J14,Library!A:G,7,0)</f>
        <v>3</v>
      </c>
      <c r="AH14" s="28">
        <f>VLOOKUP(W14,Library!W:X,2,0)</f>
        <v>3</v>
      </c>
      <c r="AI14" s="28">
        <f>VLOOKUP(X14,Library!Y:Z,2,0)</f>
        <v>3</v>
      </c>
      <c r="AJ14" s="28">
        <f>VLOOKUP(Y14,Library!AA:AB,2,0)</f>
        <v>3</v>
      </c>
      <c r="AK14" s="33">
        <f>IF(MAX(AH14,AI14,AJ14)=0,VLOOKUP(I14,Library!$J:$P,7,0),MAX(AH14,AI14,AJ14))</f>
        <v>3</v>
      </c>
      <c r="AL14" s="33">
        <f t="shared" ca="1" si="1"/>
        <v>5</v>
      </c>
      <c r="AM14" s="33">
        <f>VLOOKUP(AB14,Library!T:U,2,0)</f>
        <v>1</v>
      </c>
      <c r="AN14" s="34">
        <f t="shared" ca="1" si="2"/>
        <v>2.4</v>
      </c>
      <c r="AO14" s="33">
        <f t="shared" ca="1" si="3"/>
        <v>3</v>
      </c>
      <c r="AP14" s="28" t="s">
        <v>127</v>
      </c>
      <c r="AQ14" s="25" t="s">
        <v>128</v>
      </c>
      <c r="AR14" s="28" t="s">
        <v>111</v>
      </c>
      <c r="AS14" s="28" t="s">
        <v>2425</v>
      </c>
      <c r="AT14" s="28" t="s">
        <v>1793</v>
      </c>
      <c r="AU14" s="23" t="s">
        <v>114</v>
      </c>
      <c r="AV14" s="23" t="s">
        <v>115</v>
      </c>
      <c r="AW14" s="25" t="s">
        <v>128</v>
      </c>
      <c r="AX14" s="25" t="s">
        <v>128</v>
      </c>
      <c r="AY14" s="25" t="s">
        <v>128</v>
      </c>
      <c r="AZ14" s="25" t="s">
        <v>128</v>
      </c>
      <c r="BA14" s="25" t="s">
        <v>128</v>
      </c>
      <c r="BB14" s="25" t="s">
        <v>128</v>
      </c>
      <c r="BC14" s="25" t="s">
        <v>128</v>
      </c>
      <c r="BD14" s="25" t="s">
        <v>128</v>
      </c>
      <c r="BE14" s="25" t="s">
        <v>128</v>
      </c>
      <c r="BF14" s="25" t="s">
        <v>128</v>
      </c>
      <c r="BG14" s="25" t="s">
        <v>128</v>
      </c>
      <c r="BH14" s="25" t="s">
        <v>128</v>
      </c>
      <c r="BI14" s="25" t="s">
        <v>114</v>
      </c>
      <c r="BJ14" s="23" t="s">
        <v>128</v>
      </c>
      <c r="BK14" t="s">
        <v>1086</v>
      </c>
      <c r="BL14" s="23" t="s">
        <v>154</v>
      </c>
      <c r="BM14" s="28">
        <v>31381000</v>
      </c>
      <c r="BN14" s="72">
        <f t="shared" si="7"/>
        <v>6.2761999999999998E-2</v>
      </c>
    </row>
    <row r="15" spans="1:66" ht="15">
      <c r="A15" s="28">
        <v>11</v>
      </c>
      <c r="B15" s="27" t="s">
        <v>159</v>
      </c>
      <c r="C15" s="28" t="s">
        <v>1158</v>
      </c>
      <c r="D15" s="27" t="s">
        <v>158</v>
      </c>
      <c r="E15" s="43">
        <f ca="1">IF(AW15="Y","Defaulted",IF(OR(IFERROR(_xlfn.XLOOKUP(I15,Library!$J:$J,Library!$P:$P),AK15)=6,IFERROR(_xlfn.XLOOKUP(I15,Library!$J:$J,Library!$P:$P),AK15)=7),"N/A",AO15))</f>
        <v>3</v>
      </c>
      <c r="F15" s="25" t="str">
        <f t="shared" si="4"/>
        <v>Y</v>
      </c>
      <c r="G15" s="25" t="str">
        <f t="shared" si="5"/>
        <v>N</v>
      </c>
      <c r="H15" s="25" t="s">
        <v>128</v>
      </c>
      <c r="I15" s="29" t="s">
        <v>160</v>
      </c>
      <c r="J15" s="44" t="str">
        <f t="shared" si="0"/>
        <v>投资级别优先可赎回/可售回债</v>
      </c>
      <c r="K15" s="27" t="s">
        <v>21</v>
      </c>
      <c r="L15" s="29">
        <v>92.122</v>
      </c>
      <c r="M15" s="29">
        <v>92.224999999999994</v>
      </c>
      <c r="N15" s="29">
        <v>4.6118759421904727</v>
      </c>
      <c r="O15" s="29">
        <v>4.5829293837974294</v>
      </c>
      <c r="P15" s="30">
        <v>2.5</v>
      </c>
      <c r="Q15" s="27" t="s">
        <v>107</v>
      </c>
      <c r="R15" s="31">
        <v>2</v>
      </c>
      <c r="S15" s="25" t="s">
        <v>3507</v>
      </c>
      <c r="T15" s="25" t="s">
        <v>110</v>
      </c>
      <c r="U15" s="25" t="s">
        <v>3508</v>
      </c>
      <c r="V15" s="25" t="s">
        <v>128</v>
      </c>
      <c r="W15" s="23" t="s">
        <v>8</v>
      </c>
      <c r="X15" s="23" t="s">
        <v>981</v>
      </c>
      <c r="Y15" s="23" t="s">
        <v>980</v>
      </c>
      <c r="Z15" s="23" t="s">
        <v>1066</v>
      </c>
      <c r="AA15" s="23" t="s">
        <v>1041</v>
      </c>
      <c r="AB15" s="23" t="s">
        <v>108</v>
      </c>
      <c r="AC15" s="23" t="s">
        <v>2075</v>
      </c>
      <c r="AD15" s="25">
        <f t="shared" ca="1" si="6"/>
        <v>4.1534246575342468</v>
      </c>
      <c r="AE15" s="45">
        <v>300000000</v>
      </c>
      <c r="AF15" s="33">
        <f>VLOOKUP(J15,Library!A:B,2,0)</f>
        <v>1</v>
      </c>
      <c r="AG15" s="33">
        <f>VLOOKUP(J15,Library!A:G,7,0)</f>
        <v>3</v>
      </c>
      <c r="AH15" s="28" t="str">
        <f>VLOOKUP(W15,Library!W:X,2,0)</f>
        <v>N/A</v>
      </c>
      <c r="AI15" s="28">
        <f>VLOOKUP(X15,Library!Y:Z,2,0)</f>
        <v>3</v>
      </c>
      <c r="AJ15" s="28">
        <f>VLOOKUP(Y15,Library!AA:AB,2,0)</f>
        <v>3</v>
      </c>
      <c r="AK15" s="33">
        <f>IF(MAX(AH15,AI15,AJ15)=0,VLOOKUP(I15,Library!$J:$P,7,0),MAX(AH15,AI15,AJ15))</f>
        <v>3</v>
      </c>
      <c r="AL15" s="33">
        <f t="shared" ca="1" si="1"/>
        <v>3</v>
      </c>
      <c r="AM15" s="33">
        <f>VLOOKUP(AB15,Library!T:U,2,0)</f>
        <v>1</v>
      </c>
      <c r="AN15" s="34">
        <f t="shared" ca="1" si="2"/>
        <v>2.2000000000000002</v>
      </c>
      <c r="AO15" s="33">
        <f t="shared" ca="1" si="3"/>
        <v>3</v>
      </c>
      <c r="AP15" s="28" t="s">
        <v>127</v>
      </c>
      <c r="AQ15" s="25" t="s">
        <v>128</v>
      </c>
      <c r="AR15" s="28" t="s">
        <v>111</v>
      </c>
      <c r="AS15" s="28" t="s">
        <v>161</v>
      </c>
      <c r="AT15" s="28" t="s">
        <v>162</v>
      </c>
      <c r="AU15" s="23" t="s">
        <v>163</v>
      </c>
      <c r="AV15" s="23" t="s">
        <v>35</v>
      </c>
      <c r="AW15" s="25" t="s">
        <v>128</v>
      </c>
      <c r="AX15" s="25" t="s">
        <v>128</v>
      </c>
      <c r="AY15" s="25" t="s">
        <v>128</v>
      </c>
      <c r="AZ15" s="25" t="s">
        <v>128</v>
      </c>
      <c r="BA15" s="25" t="s">
        <v>128</v>
      </c>
      <c r="BB15" s="25" t="s">
        <v>128</v>
      </c>
      <c r="BC15" s="25" t="s">
        <v>128</v>
      </c>
      <c r="BD15" s="25" t="s">
        <v>128</v>
      </c>
      <c r="BE15" s="25" t="s">
        <v>128</v>
      </c>
      <c r="BF15" s="25" t="s">
        <v>128</v>
      </c>
      <c r="BG15" s="25" t="s">
        <v>128</v>
      </c>
      <c r="BH15" s="25" t="s">
        <v>128</v>
      </c>
      <c r="BI15" s="25" t="s">
        <v>114</v>
      </c>
      <c r="BJ15" s="23" t="s">
        <v>128</v>
      </c>
      <c r="BK15" t="s">
        <v>1086</v>
      </c>
      <c r="BL15" s="27" t="s">
        <v>159</v>
      </c>
      <c r="BM15" s="28">
        <v>41703000</v>
      </c>
      <c r="BN15" s="72">
        <f t="shared" si="7"/>
        <v>0.13900999999999999</v>
      </c>
    </row>
    <row r="16" spans="1:66" ht="15">
      <c r="A16" s="28">
        <v>12</v>
      </c>
      <c r="B16" s="27" t="s">
        <v>168</v>
      </c>
      <c r="C16" s="28" t="s">
        <v>1159</v>
      </c>
      <c r="D16" s="27" t="s">
        <v>164</v>
      </c>
      <c r="E16" s="43">
        <f ca="1">IF(AW16="Y","Defaulted",IF(OR(IFERROR(_xlfn.XLOOKUP(I16,Library!$J:$J,Library!$P:$P),AK16)=6,IFERROR(_xlfn.XLOOKUP(I16,Library!$J:$J,Library!$P:$P),AK16)=7),"N/A",AO16))</f>
        <v>3</v>
      </c>
      <c r="F16" s="25" t="str">
        <f t="shared" si="4"/>
        <v>N</v>
      </c>
      <c r="G16" s="25" t="str">
        <f t="shared" si="5"/>
        <v>N</v>
      </c>
      <c r="H16" s="25" t="s">
        <v>128</v>
      </c>
      <c r="I16" s="29" t="s">
        <v>165</v>
      </c>
      <c r="J16" s="44" t="str">
        <f t="shared" si="0"/>
        <v>投资级别优先普通债</v>
      </c>
      <c r="K16" s="27" t="s">
        <v>21</v>
      </c>
      <c r="L16" s="29">
        <v>100.173</v>
      </c>
      <c r="M16" s="29">
        <v>100.292</v>
      </c>
      <c r="N16" s="29">
        <v>4.1590142303110769</v>
      </c>
      <c r="O16" s="29">
        <v>4.096589675689275</v>
      </c>
      <c r="P16" s="30">
        <v>4.25</v>
      </c>
      <c r="Q16" s="27" t="s">
        <v>107</v>
      </c>
      <c r="R16" s="31">
        <v>2</v>
      </c>
      <c r="S16" s="25" t="s">
        <v>3509</v>
      </c>
      <c r="T16" s="25" t="s">
        <v>128</v>
      </c>
      <c r="U16" s="25" t="s">
        <v>3496</v>
      </c>
      <c r="V16" s="25" t="s">
        <v>128</v>
      </c>
      <c r="W16" s="23" t="s">
        <v>974</v>
      </c>
      <c r="X16" s="23" t="s">
        <v>975</v>
      </c>
      <c r="Y16" s="23" t="s">
        <v>8</v>
      </c>
      <c r="Z16" s="23" t="s">
        <v>1066</v>
      </c>
      <c r="AA16" s="23" t="s">
        <v>1041</v>
      </c>
      <c r="AB16" s="23" t="s">
        <v>108</v>
      </c>
      <c r="AC16" s="23" t="s">
        <v>2076</v>
      </c>
      <c r="AD16" s="25">
        <f t="shared" ca="1" si="6"/>
        <v>2.0082191780821916</v>
      </c>
      <c r="AE16" s="45">
        <v>800000000</v>
      </c>
      <c r="AF16" s="33">
        <f>VLOOKUP(J16,Library!A:B,2,0)</f>
        <v>1</v>
      </c>
      <c r="AG16" s="33">
        <f>VLOOKUP(J16,Library!A:G,7,0)</f>
        <v>3</v>
      </c>
      <c r="AH16" s="28">
        <f>VLOOKUP(W16,Library!W:X,2,0)</f>
        <v>3</v>
      </c>
      <c r="AI16" s="28">
        <f>VLOOKUP(X16,Library!Y:Z,2,0)</f>
        <v>3</v>
      </c>
      <c r="AJ16" s="28" t="str">
        <f>VLOOKUP(Y16,Library!AA:AB,2,0)</f>
        <v>N/A</v>
      </c>
      <c r="AK16" s="33">
        <f>IF(MAX(AH16,AI16,AJ16)=0,VLOOKUP(I16,Library!$J:$P,7,0),MAX(AH16,AI16,AJ16))</f>
        <v>3</v>
      </c>
      <c r="AL16" s="33">
        <f t="shared" ca="1" si="1"/>
        <v>3</v>
      </c>
      <c r="AM16" s="33">
        <f>VLOOKUP(AB16,Library!T:U,2,0)</f>
        <v>1</v>
      </c>
      <c r="AN16" s="34">
        <f t="shared" ca="1" si="2"/>
        <v>2.2000000000000002</v>
      </c>
      <c r="AO16" s="33">
        <f t="shared" ca="1" si="3"/>
        <v>3</v>
      </c>
      <c r="AP16" s="28" t="s">
        <v>127</v>
      </c>
      <c r="AQ16" s="25" t="s">
        <v>128</v>
      </c>
      <c r="AR16" s="28" t="s">
        <v>111</v>
      </c>
      <c r="AS16" s="28" t="s">
        <v>166</v>
      </c>
      <c r="AT16" s="28" t="s">
        <v>167</v>
      </c>
      <c r="AU16" s="23" t="s">
        <v>114</v>
      </c>
      <c r="AV16" s="23" t="s">
        <v>115</v>
      </c>
      <c r="AW16" s="25" t="s">
        <v>128</v>
      </c>
      <c r="AX16" s="25" t="s">
        <v>128</v>
      </c>
      <c r="AY16" s="25" t="s">
        <v>128</v>
      </c>
      <c r="AZ16" s="25" t="s">
        <v>128</v>
      </c>
      <c r="BA16" s="25" t="s">
        <v>128</v>
      </c>
      <c r="BB16" s="25" t="s">
        <v>128</v>
      </c>
      <c r="BC16" s="25" t="s">
        <v>128</v>
      </c>
      <c r="BD16" s="25" t="s">
        <v>128</v>
      </c>
      <c r="BE16" s="25" t="s">
        <v>128</v>
      </c>
      <c r="BF16" s="25" t="s">
        <v>128</v>
      </c>
      <c r="BG16" s="25" t="s">
        <v>128</v>
      </c>
      <c r="BH16" s="25" t="s">
        <v>128</v>
      </c>
      <c r="BI16" s="25" t="s">
        <v>114</v>
      </c>
      <c r="BJ16" s="23" t="s">
        <v>128</v>
      </c>
      <c r="BK16" t="s">
        <v>1096</v>
      </c>
      <c r="BL16" s="27" t="s">
        <v>168</v>
      </c>
      <c r="BM16" s="28">
        <v>1777300000</v>
      </c>
      <c r="BN16" s="72">
        <f t="shared" si="7"/>
        <v>2.221625</v>
      </c>
    </row>
    <row r="17" spans="1:66" ht="15">
      <c r="A17" s="28">
        <v>13</v>
      </c>
      <c r="B17" s="27" t="s">
        <v>169</v>
      </c>
      <c r="C17" s="28" t="s">
        <v>1160</v>
      </c>
      <c r="D17" s="27" t="s">
        <v>164</v>
      </c>
      <c r="E17" s="43">
        <f ca="1">IF(AW17="Y","Defaulted",IF(OR(IFERROR(_xlfn.XLOOKUP(I17,Library!$J:$J,Library!$P:$P),AK17)=6,IFERROR(_xlfn.XLOOKUP(I17,Library!$J:$J,Library!$P:$P),AK17)=7),"N/A",AO17))</f>
        <v>3</v>
      </c>
      <c r="F17" s="25" t="str">
        <f t="shared" si="4"/>
        <v>N</v>
      </c>
      <c r="G17" s="25" t="str">
        <f t="shared" si="5"/>
        <v>N</v>
      </c>
      <c r="H17" s="25" t="s">
        <v>128</v>
      </c>
      <c r="I17" s="29" t="s">
        <v>165</v>
      </c>
      <c r="J17" s="44" t="str">
        <f t="shared" si="0"/>
        <v>投资级别优先普通债</v>
      </c>
      <c r="K17" s="27" t="s">
        <v>21</v>
      </c>
      <c r="L17" s="29">
        <v>98.52</v>
      </c>
      <c r="M17" s="29">
        <v>98.959000000000003</v>
      </c>
      <c r="N17" s="29">
        <v>4.9752623686073409</v>
      </c>
      <c r="O17" s="29">
        <v>4.9378277536899775</v>
      </c>
      <c r="P17" s="30">
        <v>4.8499999999999996</v>
      </c>
      <c r="Q17" s="27" t="s">
        <v>107</v>
      </c>
      <c r="R17" s="31">
        <v>2</v>
      </c>
      <c r="S17" s="25" t="s">
        <v>3510</v>
      </c>
      <c r="T17" s="25" t="s">
        <v>128</v>
      </c>
      <c r="U17" s="25" t="s">
        <v>3496</v>
      </c>
      <c r="V17" s="25" t="s">
        <v>128</v>
      </c>
      <c r="W17" s="23" t="s">
        <v>974</v>
      </c>
      <c r="X17" s="23" t="s">
        <v>975</v>
      </c>
      <c r="Y17" s="23" t="s">
        <v>77</v>
      </c>
      <c r="Z17" s="23" t="s">
        <v>1066</v>
      </c>
      <c r="AA17" s="23" t="s">
        <v>1041</v>
      </c>
      <c r="AB17" s="23" t="s">
        <v>108</v>
      </c>
      <c r="AC17" s="23" t="s">
        <v>2077</v>
      </c>
      <c r="AD17" s="25">
        <f t="shared" ca="1" si="6"/>
        <v>18.032876712328768</v>
      </c>
      <c r="AE17" s="45">
        <v>650000000</v>
      </c>
      <c r="AF17" s="33">
        <f>VLOOKUP(J17,Library!A:B,2,0)</f>
        <v>1</v>
      </c>
      <c r="AG17" s="33">
        <f>VLOOKUP(J17,Library!A:G,7,0)</f>
        <v>3</v>
      </c>
      <c r="AH17" s="28">
        <f>VLOOKUP(W17,Library!W:X,2,0)</f>
        <v>3</v>
      </c>
      <c r="AI17" s="28">
        <f>VLOOKUP(X17,Library!Y:Z,2,0)</f>
        <v>3</v>
      </c>
      <c r="AJ17" s="28">
        <f>VLOOKUP(Y17,Library!AA:AB,2,0)</f>
        <v>3</v>
      </c>
      <c r="AK17" s="33">
        <f>IF(MAX(AH17,AI17,AJ17)=0,VLOOKUP(I17,Library!$J:$P,7,0),MAX(AH17,AI17,AJ17))</f>
        <v>3</v>
      </c>
      <c r="AL17" s="33">
        <f t="shared" ca="1" si="1"/>
        <v>5</v>
      </c>
      <c r="AM17" s="33">
        <f>VLOOKUP(AB17,Library!T:U,2,0)</f>
        <v>1</v>
      </c>
      <c r="AN17" s="34">
        <f t="shared" ca="1" si="2"/>
        <v>2.4</v>
      </c>
      <c r="AO17" s="33">
        <f t="shared" ca="1" si="3"/>
        <v>3</v>
      </c>
      <c r="AP17" s="28" t="s">
        <v>127</v>
      </c>
      <c r="AQ17" s="25" t="s">
        <v>128</v>
      </c>
      <c r="AR17" s="28" t="s">
        <v>111</v>
      </c>
      <c r="AS17" s="28" t="s">
        <v>166</v>
      </c>
      <c r="AT17" s="28" t="s">
        <v>167</v>
      </c>
      <c r="AU17" s="23" t="s">
        <v>114</v>
      </c>
      <c r="AV17" s="23" t="s">
        <v>115</v>
      </c>
      <c r="AW17" s="25" t="s">
        <v>128</v>
      </c>
      <c r="AX17" s="25" t="s">
        <v>128</v>
      </c>
      <c r="AY17" s="25" t="s">
        <v>128</v>
      </c>
      <c r="AZ17" s="25" t="s">
        <v>128</v>
      </c>
      <c r="BA17" s="25" t="s">
        <v>128</v>
      </c>
      <c r="BB17" s="25" t="s">
        <v>128</v>
      </c>
      <c r="BC17" s="25" t="s">
        <v>128</v>
      </c>
      <c r="BD17" s="25" t="s">
        <v>128</v>
      </c>
      <c r="BE17" s="25" t="s">
        <v>128</v>
      </c>
      <c r="BF17" s="25" t="s">
        <v>128</v>
      </c>
      <c r="BG17" s="25" t="s">
        <v>128</v>
      </c>
      <c r="BH17" s="25" t="s">
        <v>128</v>
      </c>
      <c r="BI17" s="25" t="s">
        <v>114</v>
      </c>
      <c r="BJ17" s="23" t="s">
        <v>128</v>
      </c>
      <c r="BK17" t="s">
        <v>1096</v>
      </c>
      <c r="BL17" s="27" t="s">
        <v>169</v>
      </c>
      <c r="BM17" s="28">
        <v>6050000</v>
      </c>
      <c r="BN17" s="72">
        <f t="shared" si="7"/>
        <v>9.3076923076923085E-3</v>
      </c>
    </row>
    <row r="18" spans="1:66" ht="15">
      <c r="A18" s="28">
        <v>14</v>
      </c>
      <c r="B18" s="23" t="s">
        <v>173</v>
      </c>
      <c r="C18" s="28" t="s">
        <v>1161</v>
      </c>
      <c r="D18" s="27" t="s">
        <v>174</v>
      </c>
      <c r="E18" s="43">
        <f ca="1">IF(AW18="Y","Defaulted",IF(OR(IFERROR(_xlfn.XLOOKUP(I18,Library!$J:$J,Library!$P:$P),AK18)=6,IFERROR(_xlfn.XLOOKUP(I18,Library!$J:$J,Library!$P:$P),AK18)=7),"N/A",AO18))</f>
        <v>2</v>
      </c>
      <c r="F18" s="25" t="str">
        <f t="shared" si="4"/>
        <v>N</v>
      </c>
      <c r="G18" s="25" t="str">
        <f t="shared" si="5"/>
        <v>N</v>
      </c>
      <c r="H18" s="25" t="s">
        <v>128</v>
      </c>
      <c r="I18" s="29" t="s">
        <v>1884</v>
      </c>
      <c r="J18" s="44" t="str">
        <f t="shared" si="0"/>
        <v>投资级别优先普通债</v>
      </c>
      <c r="K18" s="27" t="s">
        <v>21</v>
      </c>
      <c r="L18" s="29">
        <v>99.638000000000005</v>
      </c>
      <c r="M18" s="29">
        <v>99.713999999999999</v>
      </c>
      <c r="N18" s="29">
        <v>4.499291332073839</v>
      </c>
      <c r="O18" s="29">
        <v>4.3668847653390905</v>
      </c>
      <c r="P18" s="30">
        <v>3.875</v>
      </c>
      <c r="Q18" s="27" t="s">
        <v>107</v>
      </c>
      <c r="R18" s="31">
        <v>2</v>
      </c>
      <c r="S18" s="25" t="s">
        <v>3511</v>
      </c>
      <c r="T18" s="25" t="s">
        <v>128</v>
      </c>
      <c r="U18" s="25" t="s">
        <v>3496</v>
      </c>
      <c r="V18" s="25" t="s">
        <v>128</v>
      </c>
      <c r="W18" s="23" t="s">
        <v>8</v>
      </c>
      <c r="X18" s="23" t="s">
        <v>975</v>
      </c>
      <c r="Y18" s="23" t="s">
        <v>980</v>
      </c>
      <c r="Z18" s="23" t="s">
        <v>1066</v>
      </c>
      <c r="AA18" s="23" t="s">
        <v>1041</v>
      </c>
      <c r="AB18" s="23" t="s">
        <v>108</v>
      </c>
      <c r="AC18" s="23" t="s">
        <v>2078</v>
      </c>
      <c r="AD18" s="25">
        <f t="shared" ca="1" si="6"/>
        <v>0.60273972602739723</v>
      </c>
      <c r="AE18" s="32">
        <v>300000000</v>
      </c>
      <c r="AF18" s="33">
        <f>VLOOKUP(J18,Library!A:B,2,0)</f>
        <v>1</v>
      </c>
      <c r="AG18" s="33">
        <f>VLOOKUP(J18,Library!A:G,7,0)</f>
        <v>3</v>
      </c>
      <c r="AH18" s="28" t="str">
        <f>VLOOKUP(W18,Library!W:X,2,0)</f>
        <v>N/A</v>
      </c>
      <c r="AI18" s="28">
        <f>VLOOKUP(X18,Library!Y:Z,2,0)</f>
        <v>3</v>
      </c>
      <c r="AJ18" s="28">
        <f>VLOOKUP(Y18,Library!AA:AB,2,0)</f>
        <v>3</v>
      </c>
      <c r="AK18" s="33">
        <f>IF(MAX(AH18,AI18,AJ18)=0,VLOOKUP(I18,Library!$J:$P,7,0),MAX(AH18,AI18,AJ18))</f>
        <v>3</v>
      </c>
      <c r="AL18" s="33">
        <f t="shared" ca="1" si="1"/>
        <v>2</v>
      </c>
      <c r="AM18" s="33">
        <f>VLOOKUP(AB18,Library!T:U,2,0)</f>
        <v>1</v>
      </c>
      <c r="AN18" s="34">
        <f t="shared" ca="1" si="2"/>
        <v>2.1</v>
      </c>
      <c r="AO18" s="33">
        <f t="shared" ca="1" si="3"/>
        <v>2</v>
      </c>
      <c r="AP18" s="28" t="s">
        <v>127</v>
      </c>
      <c r="AQ18" s="25" t="s">
        <v>128</v>
      </c>
      <c r="AR18" s="28" t="s">
        <v>111</v>
      </c>
      <c r="AS18" s="28" t="s">
        <v>171</v>
      </c>
      <c r="AT18" s="28" t="s">
        <v>172</v>
      </c>
      <c r="AU18" s="23" t="s">
        <v>114</v>
      </c>
      <c r="AV18" s="23" t="s">
        <v>115</v>
      </c>
      <c r="AW18" s="25" t="s">
        <v>128</v>
      </c>
      <c r="AX18" s="25" t="s">
        <v>128</v>
      </c>
      <c r="AY18" s="25" t="s">
        <v>128</v>
      </c>
      <c r="AZ18" s="25" t="s">
        <v>128</v>
      </c>
      <c r="BA18" s="25" t="s">
        <v>128</v>
      </c>
      <c r="BB18" s="25" t="s">
        <v>128</v>
      </c>
      <c r="BC18" s="25" t="s">
        <v>128</v>
      </c>
      <c r="BD18" s="25" t="s">
        <v>128</v>
      </c>
      <c r="BE18" s="25" t="s">
        <v>128</v>
      </c>
      <c r="BF18" s="25" t="s">
        <v>128</v>
      </c>
      <c r="BG18" s="25" t="s">
        <v>128</v>
      </c>
      <c r="BH18" s="25" t="s">
        <v>128</v>
      </c>
      <c r="BI18" s="25" t="s">
        <v>114</v>
      </c>
      <c r="BJ18" s="23" t="s">
        <v>128</v>
      </c>
      <c r="BK18" t="s">
        <v>1096</v>
      </c>
      <c r="BL18" s="23" t="s">
        <v>173</v>
      </c>
      <c r="BM18" s="28">
        <v>4400000</v>
      </c>
      <c r="BN18" s="72">
        <f t="shared" si="7"/>
        <v>1.4666666666666666E-2</v>
      </c>
    </row>
    <row r="19" spans="1:66" ht="15">
      <c r="A19" s="28">
        <v>15</v>
      </c>
      <c r="B19" s="23" t="s">
        <v>175</v>
      </c>
      <c r="C19" s="28" t="s">
        <v>1162</v>
      </c>
      <c r="D19" s="27" t="s">
        <v>164</v>
      </c>
      <c r="E19" s="43">
        <f ca="1">IF(AW19="Y","Defaulted",IF(OR(IFERROR(_xlfn.XLOOKUP(I19,Library!$J:$J,Library!$P:$P),AK19)=6,IFERROR(_xlfn.XLOOKUP(I19,Library!$J:$J,Library!$P:$P),AK19)=7),"N/A",AO19))</f>
        <v>3</v>
      </c>
      <c r="F19" s="25" t="str">
        <f t="shared" si="4"/>
        <v>Y</v>
      </c>
      <c r="G19" s="25" t="str">
        <f t="shared" si="5"/>
        <v>N</v>
      </c>
      <c r="H19" s="25" t="s">
        <v>128</v>
      </c>
      <c r="I19" s="29" t="s">
        <v>165</v>
      </c>
      <c r="J19" s="44" t="str">
        <f t="shared" si="0"/>
        <v>投资级别优先可赎回/可售回债</v>
      </c>
      <c r="K19" s="27" t="s">
        <v>21</v>
      </c>
      <c r="L19" s="29">
        <v>90.305000000000007</v>
      </c>
      <c r="M19" s="29">
        <v>90.447000000000003</v>
      </c>
      <c r="N19" s="29">
        <v>4.1338237348204441</v>
      </c>
      <c r="O19" s="29">
        <v>4.0948918440953719</v>
      </c>
      <c r="P19" s="30">
        <v>1.625</v>
      </c>
      <c r="Q19" s="27" t="s">
        <v>107</v>
      </c>
      <c r="R19" s="31">
        <v>2</v>
      </c>
      <c r="S19" s="25" t="s">
        <v>3512</v>
      </c>
      <c r="T19" s="25" t="s">
        <v>110</v>
      </c>
      <c r="U19" s="25" t="s">
        <v>2428</v>
      </c>
      <c r="V19" s="25" t="s">
        <v>128</v>
      </c>
      <c r="W19" s="23" t="s">
        <v>974</v>
      </c>
      <c r="X19" s="23" t="s">
        <v>8</v>
      </c>
      <c r="Y19" s="23" t="s">
        <v>77</v>
      </c>
      <c r="Z19" s="23" t="s">
        <v>1066</v>
      </c>
      <c r="AA19" s="23" t="s">
        <v>1041</v>
      </c>
      <c r="AB19" s="23" t="s">
        <v>108</v>
      </c>
      <c r="AC19" s="23" t="s">
        <v>2079</v>
      </c>
      <c r="AD19" s="25">
        <f t="shared" ca="1" si="6"/>
        <v>4.2684931506849315</v>
      </c>
      <c r="AE19" s="32">
        <v>1150000000</v>
      </c>
      <c r="AF19" s="33">
        <f>VLOOKUP(J19,Library!A:B,2,0)</f>
        <v>1</v>
      </c>
      <c r="AG19" s="33">
        <f>VLOOKUP(J19,Library!A:G,7,0)</f>
        <v>3</v>
      </c>
      <c r="AH19" s="28">
        <f>VLOOKUP(W19,Library!W:X,2,0)</f>
        <v>3</v>
      </c>
      <c r="AI19" s="28" t="str">
        <f>VLOOKUP(X19,Library!Y:Z,2,0)</f>
        <v>N/A</v>
      </c>
      <c r="AJ19" s="28">
        <f>VLOOKUP(Y19,Library!AA:AB,2,0)</f>
        <v>3</v>
      </c>
      <c r="AK19" s="33">
        <f>IF(MAX(AH19,AI19,AJ19)=0,VLOOKUP(I19,Library!$J:$P,7,0),MAX(AH19,AI19,AJ19))</f>
        <v>3</v>
      </c>
      <c r="AL19" s="33">
        <f t="shared" ca="1" si="1"/>
        <v>3</v>
      </c>
      <c r="AM19" s="33">
        <f>VLOOKUP(AB19,Library!T:U,2,0)</f>
        <v>1</v>
      </c>
      <c r="AN19" s="34">
        <f t="shared" ca="1" si="2"/>
        <v>2.2000000000000002</v>
      </c>
      <c r="AO19" s="33">
        <f t="shared" ca="1" si="3"/>
        <v>3</v>
      </c>
      <c r="AP19" s="28" t="s">
        <v>127</v>
      </c>
      <c r="AQ19" s="25" t="s">
        <v>128</v>
      </c>
      <c r="AR19" s="28" t="s">
        <v>111</v>
      </c>
      <c r="AS19" s="28" t="s">
        <v>166</v>
      </c>
      <c r="AT19" s="28" t="s">
        <v>167</v>
      </c>
      <c r="AU19" s="23" t="s">
        <v>2428</v>
      </c>
      <c r="AV19" s="23" t="s">
        <v>35</v>
      </c>
      <c r="AW19" s="25" t="s">
        <v>128</v>
      </c>
      <c r="AX19" s="25" t="s">
        <v>128</v>
      </c>
      <c r="AY19" s="25" t="s">
        <v>128</v>
      </c>
      <c r="AZ19" s="25" t="s">
        <v>128</v>
      </c>
      <c r="BA19" s="25" t="s">
        <v>128</v>
      </c>
      <c r="BB19" s="25" t="s">
        <v>128</v>
      </c>
      <c r="BC19" s="25" t="s">
        <v>128</v>
      </c>
      <c r="BD19" s="25" t="s">
        <v>128</v>
      </c>
      <c r="BE19" s="25" t="s">
        <v>128</v>
      </c>
      <c r="BF19" s="25" t="s">
        <v>128</v>
      </c>
      <c r="BG19" s="25" t="s">
        <v>128</v>
      </c>
      <c r="BH19" s="25" t="s">
        <v>128</v>
      </c>
      <c r="BI19" s="25" t="s">
        <v>114</v>
      </c>
      <c r="BJ19" s="23" t="s">
        <v>128</v>
      </c>
      <c r="BK19" t="s">
        <v>1096</v>
      </c>
      <c r="BL19" s="23" t="s">
        <v>175</v>
      </c>
      <c r="BM19" s="28">
        <v>2129389000</v>
      </c>
      <c r="BN19" s="72">
        <f t="shared" si="7"/>
        <v>1.8516426086956521</v>
      </c>
    </row>
    <row r="20" spans="1:66" ht="15">
      <c r="A20" s="28">
        <v>16</v>
      </c>
      <c r="B20" s="23" t="s">
        <v>176</v>
      </c>
      <c r="C20" s="28" t="s">
        <v>1163</v>
      </c>
      <c r="D20" s="27" t="s">
        <v>164</v>
      </c>
      <c r="E20" s="43">
        <f ca="1">IF(AW20="Y","Defaulted",IF(OR(IFERROR(_xlfn.XLOOKUP(I20,Library!$J:$J,Library!$P:$P),AK20)=6,IFERROR(_xlfn.XLOOKUP(I20,Library!$J:$J,Library!$P:$P),AK20)=7),"N/A",AO20))</f>
        <v>3</v>
      </c>
      <c r="F20" s="25" t="str">
        <f t="shared" si="4"/>
        <v>N</v>
      </c>
      <c r="G20" s="25" t="str">
        <f t="shared" si="5"/>
        <v>N</v>
      </c>
      <c r="H20" s="25" t="s">
        <v>128</v>
      </c>
      <c r="I20" s="29" t="s">
        <v>165</v>
      </c>
      <c r="J20" s="44" t="str">
        <f t="shared" si="0"/>
        <v>投资级别优先普通债</v>
      </c>
      <c r="K20" s="27" t="s">
        <v>21</v>
      </c>
      <c r="L20" s="29">
        <v>93.216999999999999</v>
      </c>
      <c r="M20" s="29">
        <v>93.625</v>
      </c>
      <c r="N20" s="29">
        <v>4.9690856387197444</v>
      </c>
      <c r="O20" s="29">
        <v>4.9317947083124851</v>
      </c>
      <c r="P20" s="30">
        <v>4.375</v>
      </c>
      <c r="Q20" s="27" t="s">
        <v>107</v>
      </c>
      <c r="R20" s="31">
        <v>2</v>
      </c>
      <c r="S20" s="25" t="s">
        <v>3513</v>
      </c>
      <c r="T20" s="25" t="s">
        <v>128</v>
      </c>
      <c r="U20" s="25" t="s">
        <v>3496</v>
      </c>
      <c r="V20" s="25" t="s">
        <v>128</v>
      </c>
      <c r="W20" s="23" t="s">
        <v>974</v>
      </c>
      <c r="X20" s="23" t="s">
        <v>975</v>
      </c>
      <c r="Y20" s="23" t="s">
        <v>77</v>
      </c>
      <c r="Z20" s="23" t="s">
        <v>1066</v>
      </c>
      <c r="AA20" s="23" t="s">
        <v>1041</v>
      </c>
      <c r="AB20" s="23" t="s">
        <v>108</v>
      </c>
      <c r="AC20" s="23" t="s">
        <v>2080</v>
      </c>
      <c r="AD20" s="25">
        <f t="shared" ca="1" si="6"/>
        <v>17.07123287671233</v>
      </c>
      <c r="AE20" s="32">
        <v>500000000</v>
      </c>
      <c r="AF20" s="33">
        <f>VLOOKUP(J20,Library!A:B,2,0)</f>
        <v>1</v>
      </c>
      <c r="AG20" s="33">
        <f>VLOOKUP(J20,Library!A:G,7,0)</f>
        <v>3</v>
      </c>
      <c r="AH20" s="28">
        <f>VLOOKUP(W20,Library!W:X,2,0)</f>
        <v>3</v>
      </c>
      <c r="AI20" s="28">
        <f>VLOOKUP(X20,Library!Y:Z,2,0)</f>
        <v>3</v>
      </c>
      <c r="AJ20" s="28">
        <f>VLOOKUP(Y20,Library!AA:AB,2,0)</f>
        <v>3</v>
      </c>
      <c r="AK20" s="33">
        <f>IF(MAX(AH20,AI20,AJ20)=0,VLOOKUP(I20,Library!$J:$P,7,0),MAX(AH20,AI20,AJ20))</f>
        <v>3</v>
      </c>
      <c r="AL20" s="33">
        <f t="shared" ca="1" si="1"/>
        <v>5</v>
      </c>
      <c r="AM20" s="33">
        <f>VLOOKUP(AB20,Library!T:U,2,0)</f>
        <v>1</v>
      </c>
      <c r="AN20" s="34">
        <f t="shared" ca="1" si="2"/>
        <v>2.4</v>
      </c>
      <c r="AO20" s="33">
        <f t="shared" ca="1" si="3"/>
        <v>3</v>
      </c>
      <c r="AP20" s="28" t="s">
        <v>127</v>
      </c>
      <c r="AQ20" s="25" t="s">
        <v>128</v>
      </c>
      <c r="AR20" s="28" t="s">
        <v>111</v>
      </c>
      <c r="AS20" s="28" t="s">
        <v>166</v>
      </c>
      <c r="AT20" s="28" t="s">
        <v>167</v>
      </c>
      <c r="AU20" s="23" t="s">
        <v>114</v>
      </c>
      <c r="AV20" s="23" t="s">
        <v>115</v>
      </c>
      <c r="AW20" s="25" t="s">
        <v>128</v>
      </c>
      <c r="AX20" s="25" t="s">
        <v>128</v>
      </c>
      <c r="AY20" s="25" t="s">
        <v>128</v>
      </c>
      <c r="AZ20" s="25" t="s">
        <v>128</v>
      </c>
      <c r="BA20" s="25" t="s">
        <v>128</v>
      </c>
      <c r="BB20" s="25" t="s">
        <v>128</v>
      </c>
      <c r="BC20" s="25" t="s">
        <v>128</v>
      </c>
      <c r="BD20" s="25" t="s">
        <v>128</v>
      </c>
      <c r="BE20" s="25" t="s">
        <v>128</v>
      </c>
      <c r="BF20" s="25" t="s">
        <v>128</v>
      </c>
      <c r="BG20" s="25" t="s">
        <v>128</v>
      </c>
      <c r="BH20" s="25" t="s">
        <v>128</v>
      </c>
      <c r="BI20" s="25" t="s">
        <v>114</v>
      </c>
      <c r="BJ20" s="23" t="s">
        <v>128</v>
      </c>
      <c r="BK20" t="s">
        <v>1096</v>
      </c>
      <c r="BL20" s="23" t="s">
        <v>176</v>
      </c>
      <c r="BM20" s="28">
        <v>187582000</v>
      </c>
      <c r="BN20" s="72">
        <f t="shared" si="7"/>
        <v>0.375164</v>
      </c>
    </row>
    <row r="21" spans="1:66" ht="15">
      <c r="A21" s="28">
        <v>17</v>
      </c>
      <c r="B21" s="23" t="s">
        <v>181</v>
      </c>
      <c r="C21" s="28" t="s">
        <v>1164</v>
      </c>
      <c r="D21" s="27" t="s">
        <v>177</v>
      </c>
      <c r="E21" s="43">
        <f ca="1">IF(AW21="Y","Defaulted",IF(OR(IFERROR(_xlfn.XLOOKUP(I21,Library!$J:$J,Library!$P:$P),AK21)=6,IFERROR(_xlfn.XLOOKUP(I21,Library!$J:$J,Library!$P:$P),AK21)=7),"N/A",AO21))</f>
        <v>3</v>
      </c>
      <c r="F21" s="25" t="str">
        <f t="shared" si="4"/>
        <v>N</v>
      </c>
      <c r="G21" s="25" t="str">
        <f t="shared" si="5"/>
        <v>N</v>
      </c>
      <c r="H21" s="25" t="s">
        <v>128</v>
      </c>
      <c r="I21" s="29" t="s">
        <v>178</v>
      </c>
      <c r="J21" s="44" t="str">
        <f t="shared" si="0"/>
        <v>投资级别优先普通债</v>
      </c>
      <c r="K21" s="27" t="s">
        <v>21</v>
      </c>
      <c r="L21" s="29">
        <v>99.647000000000006</v>
      </c>
      <c r="M21" s="29">
        <v>99.707999999999998</v>
      </c>
      <c r="N21" s="29">
        <v>4.4235200148460301</v>
      </c>
      <c r="O21" s="29">
        <v>4.3710679273233612</v>
      </c>
      <c r="P21" s="30">
        <v>4.125</v>
      </c>
      <c r="Q21" s="27" t="s">
        <v>107</v>
      </c>
      <c r="R21" s="31">
        <v>2</v>
      </c>
      <c r="S21" s="25" t="s">
        <v>3514</v>
      </c>
      <c r="T21" s="25" t="s">
        <v>128</v>
      </c>
      <c r="U21" s="25" t="s">
        <v>3496</v>
      </c>
      <c r="V21" s="25" t="s">
        <v>128</v>
      </c>
      <c r="W21" s="23" t="s">
        <v>980</v>
      </c>
      <c r="X21" s="23" t="s">
        <v>8</v>
      </c>
      <c r="Y21" s="23" t="s">
        <v>77</v>
      </c>
      <c r="Z21" s="23" t="s">
        <v>1066</v>
      </c>
      <c r="AA21" s="23" t="s">
        <v>1041</v>
      </c>
      <c r="AB21" s="23" t="s">
        <v>108</v>
      </c>
      <c r="AC21" s="23" t="s">
        <v>2081</v>
      </c>
      <c r="AD21" s="25">
        <f t="shared" ca="1" si="6"/>
        <v>1.2191780821917808</v>
      </c>
      <c r="AE21" s="32">
        <v>1000000000</v>
      </c>
      <c r="AF21" s="33">
        <f>VLOOKUP(J21,Library!A:B,2,0)</f>
        <v>1</v>
      </c>
      <c r="AG21" s="33">
        <f>VLOOKUP(J21,Library!A:G,7,0)</f>
        <v>3</v>
      </c>
      <c r="AH21" s="28">
        <f>VLOOKUP(W21,Library!W:X,2,0)</f>
        <v>3</v>
      </c>
      <c r="AI21" s="28" t="str">
        <f>VLOOKUP(X21,Library!Y:Z,2,0)</f>
        <v>N/A</v>
      </c>
      <c r="AJ21" s="28">
        <f>VLOOKUP(Y21,Library!AA:AB,2,0)</f>
        <v>3</v>
      </c>
      <c r="AK21" s="33">
        <f>IF(MAX(AH21,AI21,AJ21)=0,VLOOKUP(I21,Library!$J:$P,7,0),MAX(AH21,AI21,AJ21))</f>
        <v>3</v>
      </c>
      <c r="AL21" s="33">
        <f t="shared" ca="1" si="1"/>
        <v>3</v>
      </c>
      <c r="AM21" s="33">
        <f>VLOOKUP(AB21,Library!T:U,2,0)</f>
        <v>1</v>
      </c>
      <c r="AN21" s="34">
        <f t="shared" ca="1" si="2"/>
        <v>2.2000000000000002</v>
      </c>
      <c r="AO21" s="33">
        <f t="shared" ca="1" si="3"/>
        <v>3</v>
      </c>
      <c r="AP21" s="28" t="s">
        <v>136</v>
      </c>
      <c r="AQ21" s="25" t="s">
        <v>128</v>
      </c>
      <c r="AR21" s="28" t="s">
        <v>111</v>
      </c>
      <c r="AS21" s="28" t="s">
        <v>179</v>
      </c>
      <c r="AT21" s="28" t="s">
        <v>180</v>
      </c>
      <c r="AU21" s="23" t="s">
        <v>114</v>
      </c>
      <c r="AV21" s="23" t="s">
        <v>115</v>
      </c>
      <c r="AW21" s="25" t="s">
        <v>128</v>
      </c>
      <c r="AX21" s="25" t="s">
        <v>128</v>
      </c>
      <c r="AY21" s="25" t="s">
        <v>128</v>
      </c>
      <c r="AZ21" s="25" t="s">
        <v>128</v>
      </c>
      <c r="BA21" s="25" t="s">
        <v>128</v>
      </c>
      <c r="BB21" s="25" t="s">
        <v>128</v>
      </c>
      <c r="BC21" s="25" t="s">
        <v>128</v>
      </c>
      <c r="BD21" s="25" t="s">
        <v>128</v>
      </c>
      <c r="BE21" s="25" t="s">
        <v>128</v>
      </c>
      <c r="BF21" s="25" t="s">
        <v>128</v>
      </c>
      <c r="BG21" s="25" t="s">
        <v>128</v>
      </c>
      <c r="BH21" s="25" t="s">
        <v>128</v>
      </c>
      <c r="BI21" s="25" t="s">
        <v>114</v>
      </c>
      <c r="BJ21" s="23" t="s">
        <v>128</v>
      </c>
      <c r="BK21" t="s">
        <v>1073</v>
      </c>
      <c r="BL21" s="23" t="s">
        <v>181</v>
      </c>
      <c r="BM21" s="28">
        <v>289747000</v>
      </c>
      <c r="BN21" s="72">
        <f t="shared" si="7"/>
        <v>0.28974699999999998</v>
      </c>
    </row>
    <row r="22" spans="1:66" ht="15">
      <c r="A22" s="28">
        <v>18</v>
      </c>
      <c r="B22" s="23" t="s">
        <v>182</v>
      </c>
      <c r="C22" s="28" t="s">
        <v>1165</v>
      </c>
      <c r="D22" s="27" t="s">
        <v>177</v>
      </c>
      <c r="E22" s="43">
        <f ca="1">IF(AW22="Y","Defaulted",IF(OR(IFERROR(_xlfn.XLOOKUP(I22,Library!$J:$J,Library!$P:$P),AK22)=6,IFERROR(_xlfn.XLOOKUP(I22,Library!$J:$J,Library!$P:$P),AK22)=7),"N/A",AO22))</f>
        <v>3</v>
      </c>
      <c r="F22" s="25" t="str">
        <f t="shared" si="4"/>
        <v>N</v>
      </c>
      <c r="G22" s="25" t="str">
        <f t="shared" si="5"/>
        <v>N</v>
      </c>
      <c r="H22" s="25" t="s">
        <v>128</v>
      </c>
      <c r="I22" s="29" t="s">
        <v>178</v>
      </c>
      <c r="J22" s="44" t="str">
        <f t="shared" si="0"/>
        <v>投资级别优先普通债</v>
      </c>
      <c r="K22" s="27" t="s">
        <v>21</v>
      </c>
      <c r="L22" s="29">
        <v>88.323999999999998</v>
      </c>
      <c r="M22" s="29">
        <v>89.468999999999994</v>
      </c>
      <c r="N22" s="29">
        <v>5.6612503974487494</v>
      </c>
      <c r="O22" s="29">
        <v>5.5646107813484251</v>
      </c>
      <c r="P22" s="30">
        <v>4.75</v>
      </c>
      <c r="Q22" s="27" t="s">
        <v>107</v>
      </c>
      <c r="R22" s="31">
        <v>2</v>
      </c>
      <c r="S22" s="25" t="s">
        <v>3515</v>
      </c>
      <c r="T22" s="25" t="s">
        <v>128</v>
      </c>
      <c r="U22" s="25" t="s">
        <v>3496</v>
      </c>
      <c r="V22" s="25" t="s">
        <v>128</v>
      </c>
      <c r="W22" s="23" t="s">
        <v>8</v>
      </c>
      <c r="X22" s="23" t="s">
        <v>990</v>
      </c>
      <c r="Y22" s="23" t="s">
        <v>77</v>
      </c>
      <c r="Z22" s="23" t="s">
        <v>1066</v>
      </c>
      <c r="AA22" s="23" t="s">
        <v>1041</v>
      </c>
      <c r="AB22" s="23" t="s">
        <v>108</v>
      </c>
      <c r="AC22" s="23" t="s">
        <v>2082</v>
      </c>
      <c r="AD22" s="25">
        <f t="shared" ca="1" si="6"/>
        <v>23.153424657534245</v>
      </c>
      <c r="AE22" s="32">
        <v>200000000</v>
      </c>
      <c r="AF22" s="33">
        <f>VLOOKUP(J22,Library!A:B,2,0)</f>
        <v>1</v>
      </c>
      <c r="AG22" s="33">
        <f>VLOOKUP(J22,Library!A:G,7,0)</f>
        <v>3</v>
      </c>
      <c r="AH22" s="28" t="str">
        <f>VLOOKUP(W22,Library!W:X,2,0)</f>
        <v>N/A</v>
      </c>
      <c r="AI22" s="28">
        <f>VLOOKUP(X22,Library!Y:Z,2,0)</f>
        <v>4</v>
      </c>
      <c r="AJ22" s="28">
        <f>VLOOKUP(Y22,Library!AA:AB,2,0)</f>
        <v>3</v>
      </c>
      <c r="AK22" s="33">
        <f>IF(MAX(AH22,AI22,AJ22)=0,VLOOKUP(I22,Library!$J:$P,7,0),MAX(AH22,AI22,AJ22))</f>
        <v>4</v>
      </c>
      <c r="AL22" s="33">
        <f t="shared" ca="1" si="1"/>
        <v>5</v>
      </c>
      <c r="AM22" s="33">
        <f>VLOOKUP(AB22,Library!T:U,2,0)</f>
        <v>1</v>
      </c>
      <c r="AN22" s="34">
        <f t="shared" ca="1" si="2"/>
        <v>2.65</v>
      </c>
      <c r="AO22" s="33">
        <f t="shared" ca="1" si="3"/>
        <v>3</v>
      </c>
      <c r="AP22" s="28" t="s">
        <v>136</v>
      </c>
      <c r="AQ22" s="25" t="s">
        <v>128</v>
      </c>
      <c r="AR22" s="28" t="s">
        <v>111</v>
      </c>
      <c r="AS22" s="28" t="s">
        <v>179</v>
      </c>
      <c r="AT22" s="28" t="s">
        <v>180</v>
      </c>
      <c r="AU22" s="23" t="s">
        <v>114</v>
      </c>
      <c r="AV22" s="23" t="s">
        <v>115</v>
      </c>
      <c r="AW22" s="25" t="s">
        <v>128</v>
      </c>
      <c r="AX22" s="25" t="s">
        <v>128</v>
      </c>
      <c r="AY22" s="25" t="s">
        <v>128</v>
      </c>
      <c r="AZ22" s="25" t="s">
        <v>128</v>
      </c>
      <c r="BA22" s="25" t="s">
        <v>128</v>
      </c>
      <c r="BB22" s="25" t="s">
        <v>128</v>
      </c>
      <c r="BC22" s="25" t="s">
        <v>128</v>
      </c>
      <c r="BD22" s="25" t="s">
        <v>128</v>
      </c>
      <c r="BE22" s="25" t="s">
        <v>128</v>
      </c>
      <c r="BF22" s="25" t="s">
        <v>128</v>
      </c>
      <c r="BG22" s="25" t="s">
        <v>128</v>
      </c>
      <c r="BH22" s="25" t="s">
        <v>128</v>
      </c>
      <c r="BI22" s="25" t="s">
        <v>114</v>
      </c>
      <c r="BJ22" s="23" t="s">
        <v>128</v>
      </c>
      <c r="BK22" t="s">
        <v>1073</v>
      </c>
      <c r="BL22" s="23" t="s">
        <v>182</v>
      </c>
      <c r="BM22" s="28">
        <v>2280000</v>
      </c>
      <c r="BN22" s="72">
        <f t="shared" si="7"/>
        <v>1.14E-2</v>
      </c>
    </row>
    <row r="23" spans="1:66" ht="15">
      <c r="A23" s="28">
        <v>19</v>
      </c>
      <c r="B23" s="23" t="s">
        <v>183</v>
      </c>
      <c r="C23" s="28" t="s">
        <v>1166</v>
      </c>
      <c r="D23" s="27" t="s">
        <v>177</v>
      </c>
      <c r="E23" s="43">
        <f ca="1">IF(AW23="Y","Defaulted",IF(OR(IFERROR(_xlfn.XLOOKUP(I23,Library!$J:$J,Library!$P:$P),AK23)=6,IFERROR(_xlfn.XLOOKUP(I23,Library!$J:$J,Library!$P:$P),AK23)=7),"N/A",AO23))</f>
        <v>3</v>
      </c>
      <c r="F23" s="25" t="str">
        <f t="shared" si="4"/>
        <v>N</v>
      </c>
      <c r="G23" s="25" t="str">
        <f t="shared" si="5"/>
        <v>N</v>
      </c>
      <c r="H23" s="25" t="s">
        <v>128</v>
      </c>
      <c r="I23" s="29" t="s">
        <v>178</v>
      </c>
      <c r="J23" s="44" t="str">
        <f t="shared" si="0"/>
        <v>投资级别优先普通债</v>
      </c>
      <c r="K23" s="27" t="s">
        <v>21</v>
      </c>
      <c r="L23" s="29">
        <v>74.564999999999998</v>
      </c>
      <c r="M23" s="29">
        <v>75.275999999999996</v>
      </c>
      <c r="N23" s="29">
        <v>5.6302660367621309</v>
      </c>
      <c r="O23" s="29">
        <v>5.5646109414835623</v>
      </c>
      <c r="P23" s="30">
        <v>3.7</v>
      </c>
      <c r="Q23" s="27" t="s">
        <v>107</v>
      </c>
      <c r="R23" s="31">
        <v>2</v>
      </c>
      <c r="S23" s="25" t="s">
        <v>3516</v>
      </c>
      <c r="T23" s="25" t="s">
        <v>128</v>
      </c>
      <c r="U23" s="25" t="s">
        <v>3496</v>
      </c>
      <c r="V23" s="25" t="s">
        <v>128</v>
      </c>
      <c r="W23" s="23" t="s">
        <v>8</v>
      </c>
      <c r="X23" s="23" t="s">
        <v>990</v>
      </c>
      <c r="Y23" s="23" t="s">
        <v>77</v>
      </c>
      <c r="Z23" s="23" t="s">
        <v>1066</v>
      </c>
      <c r="AA23" s="23" t="s">
        <v>1041</v>
      </c>
      <c r="AB23" s="23" t="s">
        <v>108</v>
      </c>
      <c r="AC23" s="23" t="s">
        <v>2083</v>
      </c>
      <c r="AD23" s="25">
        <f t="shared" ca="1" si="6"/>
        <v>24.413698630136988</v>
      </c>
      <c r="AE23" s="32">
        <v>200000000</v>
      </c>
      <c r="AF23" s="33">
        <f>VLOOKUP(J23,Library!A:B,2,0)</f>
        <v>1</v>
      </c>
      <c r="AG23" s="33">
        <f>VLOOKUP(J23,Library!A:G,7,0)</f>
        <v>3</v>
      </c>
      <c r="AH23" s="28" t="str">
        <f>VLOOKUP(W23,Library!W:X,2,0)</f>
        <v>N/A</v>
      </c>
      <c r="AI23" s="28">
        <f>VLOOKUP(X23,Library!Y:Z,2,0)</f>
        <v>4</v>
      </c>
      <c r="AJ23" s="28">
        <f>VLOOKUP(Y23,Library!AA:AB,2,0)</f>
        <v>3</v>
      </c>
      <c r="AK23" s="33">
        <f>IF(MAX(AH23,AI23,AJ23)=0,VLOOKUP(I23,Library!$J:$P,7,0),MAX(AH23,AI23,AJ23))</f>
        <v>4</v>
      </c>
      <c r="AL23" s="33">
        <f t="shared" ca="1" si="1"/>
        <v>5</v>
      </c>
      <c r="AM23" s="33">
        <f>VLOOKUP(AB23,Library!T:U,2,0)</f>
        <v>1</v>
      </c>
      <c r="AN23" s="34">
        <f t="shared" ca="1" si="2"/>
        <v>2.65</v>
      </c>
      <c r="AO23" s="33">
        <f t="shared" ca="1" si="3"/>
        <v>3</v>
      </c>
      <c r="AP23" s="28" t="s">
        <v>170</v>
      </c>
      <c r="AQ23" s="25" t="s">
        <v>128</v>
      </c>
      <c r="AR23" s="28" t="s">
        <v>111</v>
      </c>
      <c r="AS23" s="28" t="s">
        <v>179</v>
      </c>
      <c r="AT23" s="28" t="s">
        <v>180</v>
      </c>
      <c r="AU23" s="23" t="s">
        <v>114</v>
      </c>
      <c r="AV23" s="23" t="s">
        <v>115</v>
      </c>
      <c r="AW23" s="25" t="s">
        <v>128</v>
      </c>
      <c r="AX23" s="25" t="s">
        <v>128</v>
      </c>
      <c r="AY23" s="25" t="s">
        <v>128</v>
      </c>
      <c r="AZ23" s="25" t="s">
        <v>128</v>
      </c>
      <c r="BA23" s="25" t="s">
        <v>128</v>
      </c>
      <c r="BB23" s="25" t="s">
        <v>128</v>
      </c>
      <c r="BC23" s="25" t="s">
        <v>128</v>
      </c>
      <c r="BD23" s="25" t="s">
        <v>128</v>
      </c>
      <c r="BE23" s="25" t="s">
        <v>128</v>
      </c>
      <c r="BF23" s="25" t="s">
        <v>128</v>
      </c>
      <c r="BG23" s="25" t="s">
        <v>128</v>
      </c>
      <c r="BH23" s="25" t="s">
        <v>128</v>
      </c>
      <c r="BI23" s="25" t="s">
        <v>114</v>
      </c>
      <c r="BJ23" s="23" t="s">
        <v>128</v>
      </c>
      <c r="BK23" t="s">
        <v>1073</v>
      </c>
      <c r="BL23" s="23" t="s">
        <v>183</v>
      </c>
      <c r="BM23" s="28">
        <v>11450000</v>
      </c>
      <c r="BN23" s="72">
        <f t="shared" si="7"/>
        <v>5.7250000000000002E-2</v>
      </c>
    </row>
    <row r="24" spans="1:66" ht="15">
      <c r="A24" s="28">
        <v>20</v>
      </c>
      <c r="B24" s="27" t="s">
        <v>184</v>
      </c>
      <c r="C24" s="28" t="s">
        <v>1167</v>
      </c>
      <c r="D24" s="27" t="s">
        <v>177</v>
      </c>
      <c r="E24" s="43">
        <f ca="1">IF(AW24="Y","Defaulted",IF(OR(IFERROR(_xlfn.XLOOKUP(I24,Library!$J:$J,Library!$P:$P),AK24)=6,IFERROR(_xlfn.XLOOKUP(I24,Library!$J:$J,Library!$P:$P),AK24)=7),"N/A",AO24))</f>
        <v>3</v>
      </c>
      <c r="F24" s="25" t="str">
        <f t="shared" si="4"/>
        <v>N</v>
      </c>
      <c r="G24" s="25" t="str">
        <f t="shared" si="5"/>
        <v>N</v>
      </c>
      <c r="H24" s="25" t="s">
        <v>128</v>
      </c>
      <c r="I24" s="29" t="s">
        <v>178</v>
      </c>
      <c r="J24" s="44" t="str">
        <f t="shared" si="0"/>
        <v>投资级别优先普通债</v>
      </c>
      <c r="K24" s="27" t="s">
        <v>21</v>
      </c>
      <c r="L24" s="29">
        <v>101.23699999999999</v>
      </c>
      <c r="M24" s="29">
        <v>101.304</v>
      </c>
      <c r="N24" s="29">
        <v>4.4221256580086017</v>
      </c>
      <c r="O24" s="29">
        <v>4.3845723171079509</v>
      </c>
      <c r="P24" s="30">
        <v>5.125</v>
      </c>
      <c r="Q24" s="27" t="s">
        <v>107</v>
      </c>
      <c r="R24" s="31">
        <v>2</v>
      </c>
      <c r="S24" s="25" t="s">
        <v>3517</v>
      </c>
      <c r="T24" s="25" t="s">
        <v>128</v>
      </c>
      <c r="U24" s="25" t="s">
        <v>3496</v>
      </c>
      <c r="V24" s="25" t="s">
        <v>128</v>
      </c>
      <c r="W24" s="23" t="s">
        <v>980</v>
      </c>
      <c r="X24" s="23" t="s">
        <v>8</v>
      </c>
      <c r="Y24" s="23" t="s">
        <v>77</v>
      </c>
      <c r="Z24" s="23" t="s">
        <v>1066</v>
      </c>
      <c r="AA24" s="23" t="s">
        <v>1041</v>
      </c>
      <c r="AB24" s="23" t="s">
        <v>108</v>
      </c>
      <c r="AC24" s="23" t="s">
        <v>2084</v>
      </c>
      <c r="AD24" s="25">
        <f t="shared" ca="1" si="6"/>
        <v>1.8739726027397261</v>
      </c>
      <c r="AE24" s="45">
        <v>1750000000</v>
      </c>
      <c r="AF24" s="33">
        <f>VLOOKUP(J24,Library!A:B,2,0)</f>
        <v>1</v>
      </c>
      <c r="AG24" s="33">
        <f>VLOOKUP(J24,Library!A:G,7,0)</f>
        <v>3</v>
      </c>
      <c r="AH24" s="28">
        <f>VLOOKUP(W24,Library!W:X,2,0)</f>
        <v>3</v>
      </c>
      <c r="AI24" s="28" t="str">
        <f>VLOOKUP(X24,Library!Y:Z,2,0)</f>
        <v>N/A</v>
      </c>
      <c r="AJ24" s="28">
        <f>VLOOKUP(Y24,Library!AA:AB,2,0)</f>
        <v>3</v>
      </c>
      <c r="AK24" s="33">
        <f>IF(MAX(AH24,AI24,AJ24)=0,VLOOKUP(I24,Library!$J:$P,7,0),MAX(AH24,AI24,AJ24))</f>
        <v>3</v>
      </c>
      <c r="AL24" s="33">
        <f t="shared" ca="1" si="1"/>
        <v>3</v>
      </c>
      <c r="AM24" s="33">
        <f>VLOOKUP(AB24,Library!T:U,2,0)</f>
        <v>1</v>
      </c>
      <c r="AN24" s="34">
        <f t="shared" ca="1" si="2"/>
        <v>2.2000000000000002</v>
      </c>
      <c r="AO24" s="33">
        <f t="shared" ca="1" si="3"/>
        <v>3</v>
      </c>
      <c r="AP24" s="28" t="s">
        <v>170</v>
      </c>
      <c r="AQ24" s="25" t="s">
        <v>128</v>
      </c>
      <c r="AR24" s="28" t="s">
        <v>111</v>
      </c>
      <c r="AS24" s="28" t="s">
        <v>179</v>
      </c>
      <c r="AT24" s="28" t="s">
        <v>180</v>
      </c>
      <c r="AU24" s="23" t="s">
        <v>114</v>
      </c>
      <c r="AV24" s="23" t="s">
        <v>115</v>
      </c>
      <c r="AW24" s="25" t="s">
        <v>128</v>
      </c>
      <c r="AX24" s="25" t="s">
        <v>128</v>
      </c>
      <c r="AY24" s="25" t="s">
        <v>128</v>
      </c>
      <c r="AZ24" s="25" t="s">
        <v>128</v>
      </c>
      <c r="BA24" s="25" t="s">
        <v>128</v>
      </c>
      <c r="BB24" s="25" t="s">
        <v>128</v>
      </c>
      <c r="BC24" s="25" t="s">
        <v>128</v>
      </c>
      <c r="BD24" s="25" t="s">
        <v>128</v>
      </c>
      <c r="BE24" s="25" t="s">
        <v>128</v>
      </c>
      <c r="BF24" s="25" t="s">
        <v>128</v>
      </c>
      <c r="BG24" s="25" t="s">
        <v>128</v>
      </c>
      <c r="BH24" s="25" t="s">
        <v>128</v>
      </c>
      <c r="BI24" s="25" t="s">
        <v>114</v>
      </c>
      <c r="BJ24" s="23" t="s">
        <v>128</v>
      </c>
      <c r="BK24" t="s">
        <v>1073</v>
      </c>
      <c r="BL24" s="27" t="s">
        <v>184</v>
      </c>
      <c r="BM24" s="28">
        <v>546503000</v>
      </c>
      <c r="BN24" s="72">
        <f t="shared" si="7"/>
        <v>0.31228742857142855</v>
      </c>
    </row>
    <row r="25" spans="1:66" ht="15">
      <c r="A25" s="28">
        <v>21</v>
      </c>
      <c r="B25" s="27" t="s">
        <v>185</v>
      </c>
      <c r="C25" s="28" t="s">
        <v>1168</v>
      </c>
      <c r="D25" s="27" t="s">
        <v>177</v>
      </c>
      <c r="E25" s="43">
        <f ca="1">IF(AW25="Y","Defaulted",IF(OR(IFERROR(_xlfn.XLOOKUP(I25,Library!$J:$J,Library!$P:$P),AK25)=6,IFERROR(_xlfn.XLOOKUP(I25,Library!$J:$J,Library!$P:$P),AK25)=7),"N/A",AO25))</f>
        <v>3</v>
      </c>
      <c r="F25" s="25" t="str">
        <f t="shared" si="4"/>
        <v>N</v>
      </c>
      <c r="G25" s="25" t="str">
        <f t="shared" si="5"/>
        <v>N</v>
      </c>
      <c r="H25" s="25" t="s">
        <v>128</v>
      </c>
      <c r="I25" s="29" t="s">
        <v>178</v>
      </c>
      <c r="J25" s="44" t="str">
        <f t="shared" si="0"/>
        <v>投资级别优先普通债</v>
      </c>
      <c r="K25" s="27" t="s">
        <v>21</v>
      </c>
      <c r="L25" s="29">
        <v>98.343999999999994</v>
      </c>
      <c r="M25" s="29">
        <v>98.400999999999996</v>
      </c>
      <c r="N25" s="29">
        <v>4.4470690549914211</v>
      </c>
      <c r="O25" s="29">
        <v>4.427145374111257</v>
      </c>
      <c r="P25" s="30">
        <v>3.875</v>
      </c>
      <c r="Q25" s="27" t="s">
        <v>107</v>
      </c>
      <c r="R25" s="31">
        <v>2</v>
      </c>
      <c r="S25" s="25" t="s">
        <v>3515</v>
      </c>
      <c r="T25" s="25" t="s">
        <v>128</v>
      </c>
      <c r="U25" s="25" t="s">
        <v>3496</v>
      </c>
      <c r="V25" s="25" t="s">
        <v>128</v>
      </c>
      <c r="W25" s="23" t="s">
        <v>8</v>
      </c>
      <c r="X25" s="23" t="s">
        <v>990</v>
      </c>
      <c r="Y25" s="23" t="s">
        <v>77</v>
      </c>
      <c r="Z25" s="23" t="s">
        <v>1066</v>
      </c>
      <c r="AA25" s="23" t="s">
        <v>1041</v>
      </c>
      <c r="AB25" s="23" t="s">
        <v>108</v>
      </c>
      <c r="AC25" s="23" t="s">
        <v>2085</v>
      </c>
      <c r="AD25" s="25">
        <f t="shared" ca="1" si="6"/>
        <v>3.1397260273972605</v>
      </c>
      <c r="AE25" s="45">
        <v>900000000</v>
      </c>
      <c r="AF25" s="33">
        <f>VLOOKUP(J25,Library!A:B,2,0)</f>
        <v>1</v>
      </c>
      <c r="AG25" s="33">
        <f>VLOOKUP(J25,Library!A:G,7,0)</f>
        <v>3</v>
      </c>
      <c r="AH25" s="28" t="str">
        <f>VLOOKUP(W25,Library!W:X,2,0)</f>
        <v>N/A</v>
      </c>
      <c r="AI25" s="28">
        <f>VLOOKUP(X25,Library!Y:Z,2,0)</f>
        <v>4</v>
      </c>
      <c r="AJ25" s="28">
        <f>VLOOKUP(Y25,Library!AA:AB,2,0)</f>
        <v>3</v>
      </c>
      <c r="AK25" s="33">
        <f>IF(MAX(AH25,AI25,AJ25)=0,VLOOKUP(I25,Library!$J:$P,7,0),MAX(AH25,AI25,AJ25))</f>
        <v>4</v>
      </c>
      <c r="AL25" s="33">
        <f t="shared" ca="1" si="1"/>
        <v>3</v>
      </c>
      <c r="AM25" s="33">
        <f>VLOOKUP(AB25,Library!T:U,2,0)</f>
        <v>1</v>
      </c>
      <c r="AN25" s="34">
        <f t="shared" ca="1" si="2"/>
        <v>2.4500000000000002</v>
      </c>
      <c r="AO25" s="33">
        <f t="shared" ca="1" si="3"/>
        <v>3</v>
      </c>
      <c r="AP25" s="28" t="s">
        <v>136</v>
      </c>
      <c r="AQ25" s="25" t="s">
        <v>128</v>
      </c>
      <c r="AR25" s="28" t="s">
        <v>111</v>
      </c>
      <c r="AS25" s="28" t="s">
        <v>179</v>
      </c>
      <c r="AT25" s="28" t="s">
        <v>180</v>
      </c>
      <c r="AU25" s="23" t="s">
        <v>114</v>
      </c>
      <c r="AV25" s="23" t="s">
        <v>115</v>
      </c>
      <c r="AW25" s="25" t="s">
        <v>128</v>
      </c>
      <c r="AX25" s="25" t="s">
        <v>128</v>
      </c>
      <c r="AY25" s="25" t="s">
        <v>128</v>
      </c>
      <c r="AZ25" s="25" t="s">
        <v>128</v>
      </c>
      <c r="BA25" s="25" t="s">
        <v>128</v>
      </c>
      <c r="BB25" s="25" t="s">
        <v>128</v>
      </c>
      <c r="BC25" s="25" t="s">
        <v>128</v>
      </c>
      <c r="BD25" s="25" t="s">
        <v>128</v>
      </c>
      <c r="BE25" s="25" t="s">
        <v>128</v>
      </c>
      <c r="BF25" s="25" t="s">
        <v>128</v>
      </c>
      <c r="BG25" s="25" t="s">
        <v>128</v>
      </c>
      <c r="BH25" s="25" t="s">
        <v>128</v>
      </c>
      <c r="BI25" s="25" t="s">
        <v>114</v>
      </c>
      <c r="BJ25" s="23" t="s">
        <v>128</v>
      </c>
      <c r="BK25" t="s">
        <v>1073</v>
      </c>
      <c r="BL25" s="27" t="s">
        <v>185</v>
      </c>
      <c r="BM25" s="28">
        <v>286946000</v>
      </c>
      <c r="BN25" s="72">
        <f t="shared" si="7"/>
        <v>0.31882888888888888</v>
      </c>
    </row>
    <row r="26" spans="1:66" ht="15">
      <c r="A26" s="28">
        <v>22</v>
      </c>
      <c r="B26" s="27" t="s">
        <v>186</v>
      </c>
      <c r="C26" s="28" t="s">
        <v>1169</v>
      </c>
      <c r="D26" s="27" t="s">
        <v>177</v>
      </c>
      <c r="E26" s="43">
        <f ca="1">IF(AW26="Y","Defaulted",IF(OR(IFERROR(_xlfn.XLOOKUP(I26,Library!$J:$J,Library!$P:$P),AK26)=6,IFERROR(_xlfn.XLOOKUP(I26,Library!$J:$J,Library!$P:$P),AK26)=7),"N/A",AO26))</f>
        <v>3</v>
      </c>
      <c r="F26" s="25" t="str">
        <f t="shared" si="4"/>
        <v>N</v>
      </c>
      <c r="G26" s="25" t="str">
        <f t="shared" si="5"/>
        <v>N</v>
      </c>
      <c r="H26" s="25" t="s">
        <v>128</v>
      </c>
      <c r="I26" s="29" t="s">
        <v>178</v>
      </c>
      <c r="J26" s="44" t="str">
        <f t="shared" si="0"/>
        <v>投资级别优先普通债</v>
      </c>
      <c r="K26" s="27" t="s">
        <v>21</v>
      </c>
      <c r="L26" s="29">
        <v>93.802000000000007</v>
      </c>
      <c r="M26" s="29">
        <v>93.918000000000006</v>
      </c>
      <c r="N26" s="29">
        <v>4.575825120942266</v>
      </c>
      <c r="O26" s="29">
        <v>4.5452269122131872</v>
      </c>
      <c r="P26" s="30">
        <v>3</v>
      </c>
      <c r="Q26" s="27" t="s">
        <v>107</v>
      </c>
      <c r="R26" s="31">
        <v>2</v>
      </c>
      <c r="S26" s="25" t="s">
        <v>3516</v>
      </c>
      <c r="T26" s="25" t="s">
        <v>128</v>
      </c>
      <c r="U26" s="25" t="s">
        <v>3496</v>
      </c>
      <c r="V26" s="25" t="s">
        <v>128</v>
      </c>
      <c r="W26" s="23" t="s">
        <v>8</v>
      </c>
      <c r="X26" s="23" t="s">
        <v>990</v>
      </c>
      <c r="Y26" s="23" t="s">
        <v>77</v>
      </c>
      <c r="Z26" s="23" t="s">
        <v>1066</v>
      </c>
      <c r="AA26" s="23" t="s">
        <v>1041</v>
      </c>
      <c r="AB26" s="23" t="s">
        <v>108</v>
      </c>
      <c r="AC26" s="23" t="s">
        <v>2086</v>
      </c>
      <c r="AD26" s="25">
        <f t="shared" ca="1" si="6"/>
        <v>4.4000000000000004</v>
      </c>
      <c r="AE26" s="45">
        <v>1000000000</v>
      </c>
      <c r="AF26" s="33">
        <f>VLOOKUP(J26,Library!A:B,2,0)</f>
        <v>1</v>
      </c>
      <c r="AG26" s="33">
        <f>VLOOKUP(J26,Library!A:G,7,0)</f>
        <v>3</v>
      </c>
      <c r="AH26" s="28" t="str">
        <f>VLOOKUP(W26,Library!W:X,2,0)</f>
        <v>N/A</v>
      </c>
      <c r="AI26" s="28">
        <f>VLOOKUP(X26,Library!Y:Z,2,0)</f>
        <v>4</v>
      </c>
      <c r="AJ26" s="28">
        <f>VLOOKUP(Y26,Library!AA:AB,2,0)</f>
        <v>3</v>
      </c>
      <c r="AK26" s="33">
        <f>IF(MAX(AH26,AI26,AJ26)=0,VLOOKUP(I26,Library!$J:$P,7,0),MAX(AH26,AI26,AJ26))</f>
        <v>4</v>
      </c>
      <c r="AL26" s="33">
        <f t="shared" ca="1" si="1"/>
        <v>3</v>
      </c>
      <c r="AM26" s="33">
        <f>VLOOKUP(AB26,Library!T:U,2,0)</f>
        <v>1</v>
      </c>
      <c r="AN26" s="34">
        <f t="shared" ca="1" si="2"/>
        <v>2.4500000000000002</v>
      </c>
      <c r="AO26" s="33">
        <f t="shared" ca="1" si="3"/>
        <v>3</v>
      </c>
      <c r="AP26" s="28" t="s">
        <v>136</v>
      </c>
      <c r="AQ26" s="25" t="s">
        <v>128</v>
      </c>
      <c r="AR26" s="28" t="s">
        <v>111</v>
      </c>
      <c r="AS26" s="28" t="s">
        <v>179</v>
      </c>
      <c r="AT26" s="28" t="s">
        <v>180</v>
      </c>
      <c r="AU26" s="23" t="s">
        <v>114</v>
      </c>
      <c r="AV26" s="23" t="s">
        <v>115</v>
      </c>
      <c r="AW26" s="25" t="s">
        <v>128</v>
      </c>
      <c r="AX26" s="25" t="s">
        <v>128</v>
      </c>
      <c r="AY26" s="25" t="s">
        <v>128</v>
      </c>
      <c r="AZ26" s="25" t="s">
        <v>128</v>
      </c>
      <c r="BA26" s="25" t="s">
        <v>128</v>
      </c>
      <c r="BB26" s="25" t="s">
        <v>128</v>
      </c>
      <c r="BC26" s="25" t="s">
        <v>128</v>
      </c>
      <c r="BD26" s="25" t="s">
        <v>128</v>
      </c>
      <c r="BE26" s="25" t="s">
        <v>128</v>
      </c>
      <c r="BF26" s="25" t="s">
        <v>128</v>
      </c>
      <c r="BG26" s="25" t="s">
        <v>128</v>
      </c>
      <c r="BH26" s="25" t="s">
        <v>128</v>
      </c>
      <c r="BI26" s="25" t="s">
        <v>114</v>
      </c>
      <c r="BJ26" s="23" t="s">
        <v>128</v>
      </c>
      <c r="BK26" t="s">
        <v>1073</v>
      </c>
      <c r="BL26" s="27" t="s">
        <v>186</v>
      </c>
      <c r="BM26" s="28">
        <v>536153000</v>
      </c>
      <c r="BN26" s="72">
        <f t="shared" si="7"/>
        <v>0.53615299999999999</v>
      </c>
    </row>
    <row r="27" spans="1:66" ht="15">
      <c r="A27" s="28">
        <v>23</v>
      </c>
      <c r="B27" s="27" t="s">
        <v>192</v>
      </c>
      <c r="C27" s="28" t="s">
        <v>1170</v>
      </c>
      <c r="D27" s="27" t="s">
        <v>189</v>
      </c>
      <c r="E27" s="43">
        <f ca="1">IF(AW27="Y","Defaulted",IF(OR(IFERROR(_xlfn.XLOOKUP(I27,Library!$J:$J,Library!$P:$P),AK27)=6,IFERROR(_xlfn.XLOOKUP(I27,Library!$J:$J,Library!$P:$P),AK27)=7),"N/A",AO27))</f>
        <v>4</v>
      </c>
      <c r="F27" s="25" t="str">
        <f t="shared" si="4"/>
        <v>Y</v>
      </c>
      <c r="G27" s="25" t="str">
        <f t="shared" si="5"/>
        <v>Y</v>
      </c>
      <c r="H27" s="25" t="s">
        <v>128</v>
      </c>
      <c r="I27" s="29" t="s">
        <v>193</v>
      </c>
      <c r="J27" s="44" t="str">
        <f t="shared" si="0"/>
        <v>永续债/优先股</v>
      </c>
      <c r="K27" s="27" t="s">
        <v>21</v>
      </c>
      <c r="L27" s="29">
        <v>99.784999999999997</v>
      </c>
      <c r="M27" s="29">
        <v>99.888000000000005</v>
      </c>
      <c r="N27" s="29">
        <v>9.5961274637689886</v>
      </c>
      <c r="O27" s="29">
        <v>9.586288383439026</v>
      </c>
      <c r="P27" s="30">
        <v>3.4</v>
      </c>
      <c r="Q27" s="27" t="s">
        <v>126</v>
      </c>
      <c r="R27" s="31">
        <v>2</v>
      </c>
      <c r="S27" s="25" t="s">
        <v>3518</v>
      </c>
      <c r="T27" s="25" t="s">
        <v>110</v>
      </c>
      <c r="U27" s="25" t="s">
        <v>3518</v>
      </c>
      <c r="V27" s="25" t="s">
        <v>128</v>
      </c>
      <c r="W27" s="23" t="s">
        <v>8</v>
      </c>
      <c r="X27" s="23" t="s">
        <v>994</v>
      </c>
      <c r="Y27" s="23" t="s">
        <v>8</v>
      </c>
      <c r="Z27" s="23" t="s">
        <v>1092</v>
      </c>
      <c r="AA27" s="23" t="s">
        <v>1041</v>
      </c>
      <c r="AB27" s="23" t="s">
        <v>108</v>
      </c>
      <c r="AC27" s="23" t="s">
        <v>114</v>
      </c>
      <c r="AD27" s="25" t="str">
        <f t="shared" ca="1" si="6"/>
        <v>N/A</v>
      </c>
      <c r="AE27" s="45">
        <v>500000000</v>
      </c>
      <c r="AF27" s="33">
        <f>VLOOKUP(J27,Library!A:B,2,0)</f>
        <v>3</v>
      </c>
      <c r="AG27" s="33">
        <f>VLOOKUP(J27,Library!A:G,7,0)</f>
        <v>3</v>
      </c>
      <c r="AH27" s="28" t="str">
        <f>VLOOKUP(W27,Library!W:X,2,0)</f>
        <v>N/A</v>
      </c>
      <c r="AI27" s="28">
        <f>VLOOKUP(X27,Library!Y:Z,2,0)</f>
        <v>4</v>
      </c>
      <c r="AJ27" s="28" t="str">
        <f>VLOOKUP(Y27,Library!AA:AB,2,0)</f>
        <v>N/A</v>
      </c>
      <c r="AK27" s="33">
        <f>IF(MAX(AH27,AI27,AJ27)=0,VLOOKUP(I27,Library!$J:$P,7,0),MAX(AH27,AI27,AJ27))</f>
        <v>4</v>
      </c>
      <c r="AL27" s="33">
        <f t="shared" ca="1" si="1"/>
        <v>5</v>
      </c>
      <c r="AM27" s="33">
        <f>VLOOKUP(AB27,Library!T:U,2,0)</f>
        <v>1</v>
      </c>
      <c r="AN27" s="34">
        <f t="shared" ca="1" si="2"/>
        <v>3.3499999999999996</v>
      </c>
      <c r="AO27" s="33">
        <f t="shared" ca="1" si="3"/>
        <v>4</v>
      </c>
      <c r="AP27" s="28" t="s">
        <v>136</v>
      </c>
      <c r="AQ27" s="25" t="s">
        <v>128</v>
      </c>
      <c r="AR27" s="28" t="s">
        <v>111</v>
      </c>
      <c r="AS27" s="28" t="s">
        <v>190</v>
      </c>
      <c r="AT27" s="28" t="s">
        <v>191</v>
      </c>
      <c r="AU27" s="23" t="s">
        <v>194</v>
      </c>
      <c r="AV27" s="23" t="s">
        <v>130</v>
      </c>
      <c r="AW27" s="25" t="s">
        <v>128</v>
      </c>
      <c r="AX27" s="25" t="s">
        <v>110</v>
      </c>
      <c r="AY27" s="25" t="s">
        <v>128</v>
      </c>
      <c r="AZ27" s="25" t="s">
        <v>128</v>
      </c>
      <c r="BA27" s="25" t="s">
        <v>128</v>
      </c>
      <c r="BB27" s="25" t="s">
        <v>110</v>
      </c>
      <c r="BC27" s="25" t="s">
        <v>110</v>
      </c>
      <c r="BD27" s="25" t="s">
        <v>110</v>
      </c>
      <c r="BE27" s="25" t="s">
        <v>110</v>
      </c>
      <c r="BF27" s="25" t="s">
        <v>128</v>
      </c>
      <c r="BG27" s="25" t="s">
        <v>128</v>
      </c>
      <c r="BH27" s="25" t="s">
        <v>128</v>
      </c>
      <c r="BI27" s="25" t="s">
        <v>114</v>
      </c>
      <c r="BJ27" s="23" t="s">
        <v>128</v>
      </c>
      <c r="BK27" t="s">
        <v>1057</v>
      </c>
      <c r="BL27" s="27" t="s">
        <v>192</v>
      </c>
      <c r="BM27" s="28">
        <v>48950000</v>
      </c>
      <c r="BN27" s="72">
        <f t="shared" si="7"/>
        <v>9.7900000000000001E-2</v>
      </c>
    </row>
    <row r="28" spans="1:66" ht="15">
      <c r="A28" s="28">
        <v>24</v>
      </c>
      <c r="B28" s="27" t="s">
        <v>199</v>
      </c>
      <c r="C28" s="28" t="s">
        <v>1171</v>
      </c>
      <c r="D28" s="27" t="s">
        <v>195</v>
      </c>
      <c r="E28" s="43">
        <f ca="1">IF(AW28="Y","Defaulted",IF(OR(IFERROR(_xlfn.XLOOKUP(I28,Library!$J:$J,Library!$P:$P),AK28)=6,IFERROR(_xlfn.XLOOKUP(I28,Library!$J:$J,Library!$P:$P),AK28)=7),"N/A",AO28))</f>
        <v>4</v>
      </c>
      <c r="F28" s="25" t="str">
        <f t="shared" si="4"/>
        <v>Y</v>
      </c>
      <c r="G28" s="25" t="str">
        <f t="shared" si="5"/>
        <v>Y</v>
      </c>
      <c r="H28" s="25" t="s">
        <v>128</v>
      </c>
      <c r="I28" s="29" t="s">
        <v>196</v>
      </c>
      <c r="J28" s="44" t="str">
        <f t="shared" si="0"/>
        <v>永续债/优先股</v>
      </c>
      <c r="K28" s="27" t="s">
        <v>21</v>
      </c>
      <c r="L28" s="29">
        <v>99.346999999999994</v>
      </c>
      <c r="M28" s="29">
        <v>99.498999999999995</v>
      </c>
      <c r="N28" s="29">
        <v>8.8557279133892326</v>
      </c>
      <c r="O28" s="29">
        <v>8.8427159112635909</v>
      </c>
      <c r="P28" s="30">
        <v>3.65</v>
      </c>
      <c r="Q28" s="27" t="s">
        <v>126</v>
      </c>
      <c r="R28" s="31">
        <v>2</v>
      </c>
      <c r="S28" s="25" t="s">
        <v>3519</v>
      </c>
      <c r="T28" s="25" t="s">
        <v>110</v>
      </c>
      <c r="U28" s="25" t="s">
        <v>3520</v>
      </c>
      <c r="V28" s="25" t="s">
        <v>128</v>
      </c>
      <c r="W28" s="23" t="s">
        <v>8</v>
      </c>
      <c r="X28" s="23" t="s">
        <v>990</v>
      </c>
      <c r="Y28" s="23" t="s">
        <v>8</v>
      </c>
      <c r="Z28" s="23" t="s">
        <v>1092</v>
      </c>
      <c r="AA28" s="23" t="s">
        <v>1041</v>
      </c>
      <c r="AB28" s="23" t="s">
        <v>108</v>
      </c>
      <c r="AC28" s="23" t="s">
        <v>114</v>
      </c>
      <c r="AD28" s="25" t="str">
        <f t="shared" ca="1" si="6"/>
        <v>N/A</v>
      </c>
      <c r="AE28" s="45">
        <v>500000000</v>
      </c>
      <c r="AF28" s="33">
        <f>VLOOKUP(J28,Library!A:B,2,0)</f>
        <v>3</v>
      </c>
      <c r="AG28" s="33">
        <f>VLOOKUP(J28,Library!A:G,7,0)</f>
        <v>3</v>
      </c>
      <c r="AH28" s="28" t="str">
        <f>VLOOKUP(W28,Library!W:X,2,0)</f>
        <v>N/A</v>
      </c>
      <c r="AI28" s="28">
        <f>VLOOKUP(X28,Library!Y:Z,2,0)</f>
        <v>4</v>
      </c>
      <c r="AJ28" s="28" t="str">
        <f>VLOOKUP(Y28,Library!AA:AB,2,0)</f>
        <v>N/A</v>
      </c>
      <c r="AK28" s="33">
        <f>IF(MAX(AH28,AI28,AJ28)=0,VLOOKUP(I28,Library!$J:$P,7,0),MAX(AH28,AI28,AJ28))</f>
        <v>4</v>
      </c>
      <c r="AL28" s="33">
        <f t="shared" ca="1" si="1"/>
        <v>5</v>
      </c>
      <c r="AM28" s="33">
        <f>VLOOKUP(AB28,Library!T:U,2,0)</f>
        <v>1</v>
      </c>
      <c r="AN28" s="34">
        <f t="shared" ca="1" si="2"/>
        <v>3.3499999999999996</v>
      </c>
      <c r="AO28" s="33">
        <f t="shared" ca="1" si="3"/>
        <v>4</v>
      </c>
      <c r="AP28" s="28" t="s">
        <v>127</v>
      </c>
      <c r="AQ28" s="25" t="s">
        <v>128</v>
      </c>
      <c r="AR28" s="28" t="s">
        <v>111</v>
      </c>
      <c r="AS28" s="28" t="s">
        <v>197</v>
      </c>
      <c r="AT28" s="28" t="s">
        <v>198</v>
      </c>
      <c r="AU28" s="23" t="s">
        <v>200</v>
      </c>
      <c r="AV28" s="23" t="s">
        <v>130</v>
      </c>
      <c r="AW28" s="25" t="s">
        <v>128</v>
      </c>
      <c r="AX28" s="25" t="s">
        <v>110</v>
      </c>
      <c r="AY28" s="25" t="s">
        <v>128</v>
      </c>
      <c r="AZ28" s="25" t="s">
        <v>128</v>
      </c>
      <c r="BA28" s="25" t="s">
        <v>128</v>
      </c>
      <c r="BB28" s="25" t="s">
        <v>110</v>
      </c>
      <c r="BC28" s="25" t="s">
        <v>110</v>
      </c>
      <c r="BD28" s="25" t="s">
        <v>110</v>
      </c>
      <c r="BE28" s="25" t="s">
        <v>110</v>
      </c>
      <c r="BF28" s="25" t="s">
        <v>128</v>
      </c>
      <c r="BG28" s="25" t="s">
        <v>128</v>
      </c>
      <c r="BH28" s="25" t="s">
        <v>128</v>
      </c>
      <c r="BI28" s="25" t="s">
        <v>114</v>
      </c>
      <c r="BJ28" s="23" t="s">
        <v>128</v>
      </c>
      <c r="BK28" t="s">
        <v>1057</v>
      </c>
      <c r="BL28" s="27" t="s">
        <v>199</v>
      </c>
      <c r="BM28" s="28">
        <v>53990000</v>
      </c>
      <c r="BN28" s="72">
        <f t="shared" si="7"/>
        <v>0.10798000000000001</v>
      </c>
    </row>
    <row r="29" spans="1:66" ht="15">
      <c r="A29" s="28">
        <v>25</v>
      </c>
      <c r="B29" s="27" t="s">
        <v>201</v>
      </c>
      <c r="C29" s="28" t="s">
        <v>1172</v>
      </c>
      <c r="D29" s="27" t="s">
        <v>202</v>
      </c>
      <c r="E29" s="43">
        <f ca="1">IF(AW29="Y","Defaulted",IF(OR(IFERROR(_xlfn.XLOOKUP(I29,Library!$J:$J,Library!$P:$P),AK29)=6,IFERROR(_xlfn.XLOOKUP(I29,Library!$J:$J,Library!$P:$P),AK29)=7),"N/A",AO29))</f>
        <v>2</v>
      </c>
      <c r="F29" s="25" t="str">
        <f t="shared" si="4"/>
        <v>N</v>
      </c>
      <c r="G29" s="25" t="str">
        <f t="shared" si="5"/>
        <v>N</v>
      </c>
      <c r="H29" s="25" t="s">
        <v>128</v>
      </c>
      <c r="I29" s="29" t="s">
        <v>203</v>
      </c>
      <c r="J29" s="44" t="str">
        <f t="shared" si="0"/>
        <v>投资级别优先普通债</v>
      </c>
      <c r="K29" s="27" t="s">
        <v>21</v>
      </c>
      <c r="L29" s="29">
        <v>99.68</v>
      </c>
      <c r="M29" s="29">
        <v>99.724999999999994</v>
      </c>
      <c r="N29" s="29">
        <v>4.2719007602773065</v>
      </c>
      <c r="O29" s="29">
        <v>4.2151999905033701</v>
      </c>
      <c r="P29" s="30">
        <v>3.875</v>
      </c>
      <c r="Q29" s="27" t="s">
        <v>107</v>
      </c>
      <c r="R29" s="31">
        <v>2</v>
      </c>
      <c r="S29" s="25" t="s">
        <v>3521</v>
      </c>
      <c r="T29" s="25" t="s">
        <v>128</v>
      </c>
      <c r="U29" s="25" t="s">
        <v>3496</v>
      </c>
      <c r="V29" s="25" t="s">
        <v>128</v>
      </c>
      <c r="W29" s="23" t="s">
        <v>980</v>
      </c>
      <c r="X29" s="23" t="s">
        <v>981</v>
      </c>
      <c r="Y29" s="23" t="s">
        <v>8</v>
      </c>
      <c r="Z29" s="23" t="s">
        <v>1066</v>
      </c>
      <c r="AA29" s="23" t="s">
        <v>114</v>
      </c>
      <c r="AB29" s="23" t="s">
        <v>108</v>
      </c>
      <c r="AC29" s="23" t="s">
        <v>2087</v>
      </c>
      <c r="AD29" s="25">
        <f t="shared" ca="1" si="6"/>
        <v>0.83287671232876714</v>
      </c>
      <c r="AE29" s="45">
        <v>750000000</v>
      </c>
      <c r="AF29" s="33">
        <f>VLOOKUP(J29,Library!A:B,2,0)</f>
        <v>1</v>
      </c>
      <c r="AG29" s="33">
        <f>VLOOKUP(J29,Library!A:G,7,0)</f>
        <v>3</v>
      </c>
      <c r="AH29" s="28">
        <f>VLOOKUP(W29,Library!W:X,2,0)</f>
        <v>3</v>
      </c>
      <c r="AI29" s="28">
        <f>VLOOKUP(X29,Library!Y:Z,2,0)</f>
        <v>3</v>
      </c>
      <c r="AJ29" s="28" t="str">
        <f>VLOOKUP(Y29,Library!AA:AB,2,0)</f>
        <v>N/A</v>
      </c>
      <c r="AK29" s="33">
        <f>IF(MAX(AH29,AI29,AJ29)=0,VLOOKUP(I29,Library!$J:$P,7,0),MAX(AH29,AI29,AJ29))</f>
        <v>3</v>
      </c>
      <c r="AL29" s="33">
        <f t="shared" ca="1" si="1"/>
        <v>2</v>
      </c>
      <c r="AM29" s="33">
        <f>VLOOKUP(AB29,Library!T:U,2,0)</f>
        <v>1</v>
      </c>
      <c r="AN29" s="34">
        <f t="shared" ca="1" si="2"/>
        <v>2.1</v>
      </c>
      <c r="AO29" s="33">
        <f t="shared" ca="1" si="3"/>
        <v>2</v>
      </c>
      <c r="AP29" s="28" t="s">
        <v>136</v>
      </c>
      <c r="AQ29" s="25" t="s">
        <v>128</v>
      </c>
      <c r="AR29" s="28" t="s">
        <v>111</v>
      </c>
      <c r="AS29" s="28" t="s">
        <v>204</v>
      </c>
      <c r="AT29" s="28" t="s">
        <v>205</v>
      </c>
      <c r="AU29" s="23" t="s">
        <v>114</v>
      </c>
      <c r="AV29" s="23" t="s">
        <v>115</v>
      </c>
      <c r="AW29" s="25" t="s">
        <v>128</v>
      </c>
      <c r="AX29" s="25" t="s">
        <v>128</v>
      </c>
      <c r="AY29" s="25" t="s">
        <v>128</v>
      </c>
      <c r="AZ29" s="25" t="s">
        <v>128</v>
      </c>
      <c r="BA29" s="25" t="s">
        <v>128</v>
      </c>
      <c r="BB29" s="25" t="s">
        <v>128</v>
      </c>
      <c r="BC29" s="25" t="s">
        <v>128</v>
      </c>
      <c r="BD29" s="25" t="s">
        <v>128</v>
      </c>
      <c r="BE29" s="25" t="s">
        <v>128</v>
      </c>
      <c r="BF29" s="25" t="s">
        <v>128</v>
      </c>
      <c r="BG29" s="25" t="s">
        <v>128</v>
      </c>
      <c r="BH29" s="25" t="s">
        <v>128</v>
      </c>
      <c r="BI29" s="25" t="s">
        <v>114</v>
      </c>
      <c r="BJ29" s="23" t="s">
        <v>128</v>
      </c>
      <c r="BK29" t="s">
        <v>3458</v>
      </c>
      <c r="BL29" s="27" t="s">
        <v>201</v>
      </c>
      <c r="BM29" s="28">
        <v>11444000</v>
      </c>
      <c r="BN29" s="72">
        <f t="shared" si="7"/>
        <v>1.5258666666666667E-2</v>
      </c>
    </row>
    <row r="30" spans="1:66" ht="15">
      <c r="A30" s="28">
        <v>26</v>
      </c>
      <c r="B30" s="23" t="s">
        <v>206</v>
      </c>
      <c r="C30" s="28" t="s">
        <v>1173</v>
      </c>
      <c r="D30" s="27" t="s">
        <v>202</v>
      </c>
      <c r="E30" s="43">
        <f ca="1">IF(AW30="Y","Defaulted",IF(OR(IFERROR(_xlfn.XLOOKUP(I30,Library!$J:$J,Library!$P:$P),AK30)=6,IFERROR(_xlfn.XLOOKUP(I30,Library!$J:$J,Library!$P:$P),AK30)=7),"N/A",AO30))</f>
        <v>2</v>
      </c>
      <c r="F30" s="25" t="str">
        <f t="shared" si="4"/>
        <v>N</v>
      </c>
      <c r="G30" s="25" t="str">
        <f t="shared" si="5"/>
        <v>N</v>
      </c>
      <c r="H30" s="25" t="s">
        <v>128</v>
      </c>
      <c r="I30" s="29" t="s">
        <v>203</v>
      </c>
      <c r="J30" s="44" t="str">
        <f t="shared" si="0"/>
        <v>投资级别优先普通债</v>
      </c>
      <c r="K30" s="27" t="s">
        <v>21</v>
      </c>
      <c r="L30" s="29">
        <v>99.932000000000002</v>
      </c>
      <c r="M30" s="29">
        <v>99.948999999999998</v>
      </c>
      <c r="N30" s="29">
        <v>4.2536866819096186</v>
      </c>
      <c r="O30" s="29">
        <v>4.1020678560117041</v>
      </c>
      <c r="P30" s="30">
        <v>3.7</v>
      </c>
      <c r="Q30" s="27" t="s">
        <v>107</v>
      </c>
      <c r="R30" s="31">
        <v>2</v>
      </c>
      <c r="S30" s="25" t="s">
        <v>3522</v>
      </c>
      <c r="T30" s="25" t="s">
        <v>128</v>
      </c>
      <c r="U30" s="25" t="s">
        <v>3496</v>
      </c>
      <c r="V30" s="25" t="s">
        <v>128</v>
      </c>
      <c r="W30" s="23" t="s">
        <v>980</v>
      </c>
      <c r="X30" s="23" t="s">
        <v>981</v>
      </c>
      <c r="Y30" s="23" t="s">
        <v>8</v>
      </c>
      <c r="Z30" s="23" t="s">
        <v>1066</v>
      </c>
      <c r="AA30" s="23" t="s">
        <v>114</v>
      </c>
      <c r="AB30" s="23" t="s">
        <v>108</v>
      </c>
      <c r="AC30" s="23" t="s">
        <v>246</v>
      </c>
      <c r="AD30" s="25">
        <f t="shared" ca="1" si="6"/>
        <v>0.12328767123287671</v>
      </c>
      <c r="AE30" s="32">
        <v>750000000</v>
      </c>
      <c r="AF30" s="33">
        <f>VLOOKUP(J30,Library!A:B,2,0)</f>
        <v>1</v>
      </c>
      <c r="AG30" s="33">
        <f>VLOOKUP(J30,Library!A:G,7,0)</f>
        <v>3</v>
      </c>
      <c r="AH30" s="28">
        <f>VLOOKUP(W30,Library!W:X,2,0)</f>
        <v>3</v>
      </c>
      <c r="AI30" s="28">
        <f>VLOOKUP(X30,Library!Y:Z,2,0)</f>
        <v>3</v>
      </c>
      <c r="AJ30" s="28" t="str">
        <f>VLOOKUP(Y30,Library!AA:AB,2,0)</f>
        <v>N/A</v>
      </c>
      <c r="AK30" s="33">
        <f>IF(MAX(AH30,AI30,AJ30)=0,VLOOKUP(I30,Library!$J:$P,7,0),MAX(AH30,AI30,AJ30))</f>
        <v>3</v>
      </c>
      <c r="AL30" s="33">
        <f t="shared" ca="1" si="1"/>
        <v>2</v>
      </c>
      <c r="AM30" s="33">
        <f>VLOOKUP(AB30,Library!T:U,2,0)</f>
        <v>1</v>
      </c>
      <c r="AN30" s="34">
        <f t="shared" ca="1" si="2"/>
        <v>2.1</v>
      </c>
      <c r="AO30" s="33">
        <f t="shared" ca="1" si="3"/>
        <v>2</v>
      </c>
      <c r="AP30" s="28" t="s">
        <v>127</v>
      </c>
      <c r="AQ30" s="25" t="s">
        <v>128</v>
      </c>
      <c r="AR30" s="28" t="s">
        <v>111</v>
      </c>
      <c r="AS30" s="28" t="s">
        <v>204</v>
      </c>
      <c r="AT30" s="28" t="s">
        <v>205</v>
      </c>
      <c r="AU30" s="23" t="s">
        <v>114</v>
      </c>
      <c r="AV30" s="23" t="s">
        <v>115</v>
      </c>
      <c r="AW30" s="25" t="s">
        <v>128</v>
      </c>
      <c r="AX30" s="25" t="s">
        <v>128</v>
      </c>
      <c r="AY30" s="25" t="s">
        <v>128</v>
      </c>
      <c r="AZ30" s="25" t="s">
        <v>128</v>
      </c>
      <c r="BA30" s="25" t="s">
        <v>128</v>
      </c>
      <c r="BB30" s="25" t="s">
        <v>128</v>
      </c>
      <c r="BC30" s="25" t="s">
        <v>128</v>
      </c>
      <c r="BD30" s="25" t="s">
        <v>128</v>
      </c>
      <c r="BE30" s="25" t="s">
        <v>128</v>
      </c>
      <c r="BF30" s="25" t="s">
        <v>128</v>
      </c>
      <c r="BG30" s="25" t="s">
        <v>128</v>
      </c>
      <c r="BH30" s="25" t="s">
        <v>128</v>
      </c>
      <c r="BI30" s="25" t="s">
        <v>114</v>
      </c>
      <c r="BJ30" s="23" t="s">
        <v>128</v>
      </c>
      <c r="BK30" t="s">
        <v>3458</v>
      </c>
      <c r="BL30" s="23" t="s">
        <v>206</v>
      </c>
      <c r="BM30" s="28">
        <v>60820000</v>
      </c>
      <c r="BN30" s="72">
        <f t="shared" si="7"/>
        <v>8.1093333333333337E-2</v>
      </c>
    </row>
    <row r="31" spans="1:66" ht="15">
      <c r="A31" s="28">
        <v>27</v>
      </c>
      <c r="B31" s="27" t="s">
        <v>207</v>
      </c>
      <c r="C31" s="28" t="s">
        <v>1174</v>
      </c>
      <c r="D31" s="27" t="s">
        <v>202</v>
      </c>
      <c r="E31" s="43">
        <f ca="1">IF(AW31="Y","Defaulted",IF(OR(IFERROR(_xlfn.XLOOKUP(I31,Library!$J:$J,Library!$P:$P),AK31)=6,IFERROR(_xlfn.XLOOKUP(I31,Library!$J:$J,Library!$P:$P),AK31)=7),"N/A",AO31))</f>
        <v>3</v>
      </c>
      <c r="F31" s="25" t="str">
        <f t="shared" si="4"/>
        <v>N</v>
      </c>
      <c r="G31" s="25" t="str">
        <f t="shared" si="5"/>
        <v>N</v>
      </c>
      <c r="H31" s="25" t="s">
        <v>128</v>
      </c>
      <c r="I31" s="29" t="s">
        <v>203</v>
      </c>
      <c r="J31" s="44" t="str">
        <f t="shared" si="0"/>
        <v>投资级别优先普通债</v>
      </c>
      <c r="K31" s="27" t="s">
        <v>21</v>
      </c>
      <c r="L31" s="29">
        <v>94.771000000000001</v>
      </c>
      <c r="M31" s="29">
        <v>94.938999999999993</v>
      </c>
      <c r="N31" s="29">
        <v>4.3538313811826068</v>
      </c>
      <c r="O31" s="29">
        <v>4.304001409648496</v>
      </c>
      <c r="P31" s="30">
        <v>2.85</v>
      </c>
      <c r="Q31" s="27" t="s">
        <v>107</v>
      </c>
      <c r="R31" s="31">
        <v>2</v>
      </c>
      <c r="S31" s="25" t="s">
        <v>3523</v>
      </c>
      <c r="T31" s="25" t="s">
        <v>128</v>
      </c>
      <c r="U31" s="25" t="s">
        <v>3496</v>
      </c>
      <c r="V31" s="25" t="s">
        <v>128</v>
      </c>
      <c r="W31" s="23" t="s">
        <v>980</v>
      </c>
      <c r="X31" s="23" t="s">
        <v>981</v>
      </c>
      <c r="Y31" s="23" t="s">
        <v>8</v>
      </c>
      <c r="Z31" s="23" t="s">
        <v>1066</v>
      </c>
      <c r="AA31" s="23" t="s">
        <v>114</v>
      </c>
      <c r="AB31" s="23" t="s">
        <v>108</v>
      </c>
      <c r="AC31" s="23" t="s">
        <v>2088</v>
      </c>
      <c r="AD31" s="25">
        <f t="shared" ca="1" si="6"/>
        <v>3.8273972602739725</v>
      </c>
      <c r="AE31" s="45">
        <v>700000000</v>
      </c>
      <c r="AF31" s="33">
        <f>VLOOKUP(J31,Library!A:B,2,0)</f>
        <v>1</v>
      </c>
      <c r="AG31" s="33">
        <f>VLOOKUP(J31,Library!A:G,7,0)</f>
        <v>3</v>
      </c>
      <c r="AH31" s="28">
        <f>VLOOKUP(W31,Library!W:X,2,0)</f>
        <v>3</v>
      </c>
      <c r="AI31" s="28">
        <f>VLOOKUP(X31,Library!Y:Z,2,0)</f>
        <v>3</v>
      </c>
      <c r="AJ31" s="28" t="str">
        <f>VLOOKUP(Y31,Library!AA:AB,2,0)</f>
        <v>N/A</v>
      </c>
      <c r="AK31" s="33">
        <f>IF(MAX(AH31,AI31,AJ31)=0,VLOOKUP(I31,Library!$J:$P,7,0),MAX(AH31,AI31,AJ31))</f>
        <v>3</v>
      </c>
      <c r="AL31" s="33">
        <f t="shared" ca="1" si="1"/>
        <v>3</v>
      </c>
      <c r="AM31" s="33">
        <f>VLOOKUP(AB31,Library!T:U,2,0)</f>
        <v>1</v>
      </c>
      <c r="AN31" s="34">
        <f t="shared" ca="1" si="2"/>
        <v>2.2000000000000002</v>
      </c>
      <c r="AO31" s="33">
        <f t="shared" ca="1" si="3"/>
        <v>3</v>
      </c>
      <c r="AP31" s="28" t="s">
        <v>136</v>
      </c>
      <c r="AQ31" s="25" t="s">
        <v>128</v>
      </c>
      <c r="AR31" s="28" t="s">
        <v>111</v>
      </c>
      <c r="AS31" s="28" t="s">
        <v>204</v>
      </c>
      <c r="AT31" s="28" t="s">
        <v>205</v>
      </c>
      <c r="AU31" s="23" t="s">
        <v>114</v>
      </c>
      <c r="AV31" s="23" t="s">
        <v>115</v>
      </c>
      <c r="AW31" s="25" t="s">
        <v>128</v>
      </c>
      <c r="AX31" s="25" t="s">
        <v>128</v>
      </c>
      <c r="AY31" s="25" t="s">
        <v>128</v>
      </c>
      <c r="AZ31" s="25" t="s">
        <v>128</v>
      </c>
      <c r="BA31" s="25" t="s">
        <v>128</v>
      </c>
      <c r="BB31" s="25" t="s">
        <v>128</v>
      </c>
      <c r="BC31" s="25" t="s">
        <v>128</v>
      </c>
      <c r="BD31" s="25" t="s">
        <v>128</v>
      </c>
      <c r="BE31" s="25" t="s">
        <v>128</v>
      </c>
      <c r="BF31" s="25" t="s">
        <v>128</v>
      </c>
      <c r="BG31" s="25" t="s">
        <v>128</v>
      </c>
      <c r="BH31" s="25" t="s">
        <v>128</v>
      </c>
      <c r="BI31" s="25" t="s">
        <v>114</v>
      </c>
      <c r="BJ31" s="23" t="s">
        <v>128</v>
      </c>
      <c r="BK31" t="s">
        <v>3458</v>
      </c>
      <c r="BL31" s="27" t="s">
        <v>207</v>
      </c>
      <c r="BM31" s="28">
        <v>32000000</v>
      </c>
      <c r="BN31" s="72">
        <f t="shared" si="7"/>
        <v>4.5714285714285714E-2</v>
      </c>
    </row>
    <row r="32" spans="1:66" ht="15">
      <c r="A32" s="28">
        <v>28</v>
      </c>
      <c r="B32" s="23" t="s">
        <v>212</v>
      </c>
      <c r="C32" s="28" t="s">
        <v>1175</v>
      </c>
      <c r="D32" s="27" t="s">
        <v>208</v>
      </c>
      <c r="E32" s="43">
        <f ca="1">IF(AW32="Y","Defaulted",IF(OR(IFERROR(_xlfn.XLOOKUP(I32,Library!$J:$J,Library!$P:$P),AK32)=6,IFERROR(_xlfn.XLOOKUP(I32,Library!$J:$J,Library!$P:$P),AK32)=7),"N/A",AO32))</f>
        <v>3</v>
      </c>
      <c r="F32" s="25" t="str">
        <f t="shared" si="4"/>
        <v>Y</v>
      </c>
      <c r="G32" s="25" t="str">
        <f t="shared" si="5"/>
        <v>N</v>
      </c>
      <c r="H32" s="25" t="s">
        <v>128</v>
      </c>
      <c r="I32" s="29" t="s">
        <v>209</v>
      </c>
      <c r="J32" s="44" t="str">
        <f t="shared" si="0"/>
        <v>投资级别优先可赎回/可售回债</v>
      </c>
      <c r="K32" s="27" t="s">
        <v>21</v>
      </c>
      <c r="L32" s="29">
        <v>91.094999999999999</v>
      </c>
      <c r="M32" s="29">
        <v>91.251000000000005</v>
      </c>
      <c r="N32" s="29">
        <v>4.4198501307594089</v>
      </c>
      <c r="O32" s="29">
        <v>4.3788525316656317</v>
      </c>
      <c r="P32" s="30">
        <v>2.2000000000000002</v>
      </c>
      <c r="Q32" s="27" t="s">
        <v>107</v>
      </c>
      <c r="R32" s="31">
        <v>2</v>
      </c>
      <c r="S32" s="25" t="s">
        <v>3524</v>
      </c>
      <c r="T32" s="25" t="s">
        <v>110</v>
      </c>
      <c r="U32" s="25" t="s">
        <v>3525</v>
      </c>
      <c r="V32" s="25" t="s">
        <v>128</v>
      </c>
      <c r="W32" s="23" t="s">
        <v>980</v>
      </c>
      <c r="X32" s="23" t="s">
        <v>8</v>
      </c>
      <c r="Y32" s="23" t="s">
        <v>980</v>
      </c>
      <c r="Z32" s="23" t="s">
        <v>1066</v>
      </c>
      <c r="AA32" s="23" t="s">
        <v>1041</v>
      </c>
      <c r="AB32" s="23" t="s">
        <v>108</v>
      </c>
      <c r="AC32" s="23" t="s">
        <v>2089</v>
      </c>
      <c r="AD32" s="25">
        <f t="shared" ca="1" si="6"/>
        <v>4.4794520547945202</v>
      </c>
      <c r="AE32" s="32">
        <v>500000000</v>
      </c>
      <c r="AF32" s="33">
        <f>VLOOKUP(J32,Library!A:B,2,0)</f>
        <v>1</v>
      </c>
      <c r="AG32" s="33">
        <f>VLOOKUP(J32,Library!A:G,7,0)</f>
        <v>3</v>
      </c>
      <c r="AH32" s="28">
        <f>VLOOKUP(W32,Library!W:X,2,0)</f>
        <v>3</v>
      </c>
      <c r="AI32" s="28" t="str">
        <f>VLOOKUP(X32,Library!Y:Z,2,0)</f>
        <v>N/A</v>
      </c>
      <c r="AJ32" s="28">
        <f>VLOOKUP(Y32,Library!AA:AB,2,0)</f>
        <v>3</v>
      </c>
      <c r="AK32" s="33">
        <f>IF(MAX(AH32,AI32,AJ32)=0,VLOOKUP(I32,Library!$J:$P,7,0),MAX(AH32,AI32,AJ32))</f>
        <v>3</v>
      </c>
      <c r="AL32" s="33">
        <f t="shared" ca="1" si="1"/>
        <v>3</v>
      </c>
      <c r="AM32" s="33">
        <f>VLOOKUP(AB32,Library!T:U,2,0)</f>
        <v>1</v>
      </c>
      <c r="AN32" s="34">
        <f t="shared" ca="1" si="2"/>
        <v>2.2000000000000002</v>
      </c>
      <c r="AO32" s="33">
        <f t="shared" ca="1" si="3"/>
        <v>3</v>
      </c>
      <c r="AP32" s="28" t="s">
        <v>127</v>
      </c>
      <c r="AQ32" s="25" t="s">
        <v>128</v>
      </c>
      <c r="AR32" s="28" t="s">
        <v>111</v>
      </c>
      <c r="AS32" s="28" t="s">
        <v>210</v>
      </c>
      <c r="AT32" s="28" t="s">
        <v>211</v>
      </c>
      <c r="AU32" s="23" t="s">
        <v>2429</v>
      </c>
      <c r="AV32" s="23" t="s">
        <v>35</v>
      </c>
      <c r="AW32" s="25" t="s">
        <v>128</v>
      </c>
      <c r="AX32" s="25" t="s">
        <v>128</v>
      </c>
      <c r="AY32" s="25" t="s">
        <v>128</v>
      </c>
      <c r="AZ32" s="25" t="s">
        <v>128</v>
      </c>
      <c r="BA32" s="25" t="s">
        <v>128</v>
      </c>
      <c r="BB32" s="25" t="s">
        <v>128</v>
      </c>
      <c r="BC32" s="25" t="s">
        <v>128</v>
      </c>
      <c r="BD32" s="25" t="s">
        <v>128</v>
      </c>
      <c r="BE32" s="25" t="s">
        <v>128</v>
      </c>
      <c r="BF32" s="25" t="s">
        <v>128</v>
      </c>
      <c r="BG32" s="25" t="s">
        <v>128</v>
      </c>
      <c r="BH32" s="25" t="s">
        <v>128</v>
      </c>
      <c r="BI32" s="25" t="s">
        <v>114</v>
      </c>
      <c r="BJ32" s="23" t="s">
        <v>128</v>
      </c>
      <c r="BK32" t="s">
        <v>3459</v>
      </c>
      <c r="BL32" s="23" t="s">
        <v>212</v>
      </c>
      <c r="BM32" s="28">
        <v>46840000</v>
      </c>
      <c r="BN32" s="72">
        <f t="shared" si="7"/>
        <v>9.3679999999999999E-2</v>
      </c>
    </row>
    <row r="33" spans="1:66" ht="15">
      <c r="A33" s="28">
        <v>29</v>
      </c>
      <c r="B33" s="23" t="s">
        <v>217</v>
      </c>
      <c r="C33" s="28" t="s">
        <v>1176</v>
      </c>
      <c r="D33" s="27" t="s">
        <v>213</v>
      </c>
      <c r="E33" s="43">
        <f ca="1">IF(AW33="Y","Defaulted",IF(OR(IFERROR(_xlfn.XLOOKUP(I33,Library!$J:$J,Library!$P:$P),AK33)=6,IFERROR(_xlfn.XLOOKUP(I33,Library!$J:$J,Library!$P:$P),AK33)=7),"N/A",AO33))</f>
        <v>3</v>
      </c>
      <c r="F33" s="25" t="str">
        <f t="shared" si="4"/>
        <v>N</v>
      </c>
      <c r="G33" s="25" t="str">
        <f t="shared" si="5"/>
        <v>N</v>
      </c>
      <c r="H33" s="25" t="s">
        <v>128</v>
      </c>
      <c r="I33" s="29" t="s">
        <v>214</v>
      </c>
      <c r="J33" s="44" t="str">
        <f t="shared" si="0"/>
        <v>投资级别优先普通债</v>
      </c>
      <c r="K33" s="27" t="s">
        <v>21</v>
      </c>
      <c r="L33" s="29">
        <v>99.965000000000003</v>
      </c>
      <c r="M33" s="29">
        <v>99.992999999999995</v>
      </c>
      <c r="N33" s="29">
        <v>4.3046001143285402</v>
      </c>
      <c r="O33" s="29">
        <v>4.1833131175873461</v>
      </c>
      <c r="P33" s="30">
        <v>4.2</v>
      </c>
      <c r="Q33" s="27" t="s">
        <v>107</v>
      </c>
      <c r="R33" s="31">
        <v>2</v>
      </c>
      <c r="S33" s="25" t="s">
        <v>3526</v>
      </c>
      <c r="T33" s="25" t="s">
        <v>128</v>
      </c>
      <c r="U33" s="25" t="s">
        <v>3496</v>
      </c>
      <c r="V33" s="25" t="s">
        <v>128</v>
      </c>
      <c r="W33" s="23" t="s">
        <v>8</v>
      </c>
      <c r="X33" s="23" t="s">
        <v>985</v>
      </c>
      <c r="Y33" s="23" t="s">
        <v>984</v>
      </c>
      <c r="Z33" s="23" t="s">
        <v>1066</v>
      </c>
      <c r="AA33" s="23" t="s">
        <v>1041</v>
      </c>
      <c r="AB33" s="23" t="s">
        <v>108</v>
      </c>
      <c r="AC33" s="23" t="s">
        <v>2090</v>
      </c>
      <c r="AD33" s="25">
        <f t="shared" ca="1" si="6"/>
        <v>0.24109589041095891</v>
      </c>
      <c r="AE33" s="32">
        <v>700000000</v>
      </c>
      <c r="AF33" s="33">
        <f>VLOOKUP(J33,Library!A:B,2,0)</f>
        <v>1</v>
      </c>
      <c r="AG33" s="33">
        <f>VLOOKUP(J33,Library!A:G,7,0)</f>
        <v>3</v>
      </c>
      <c r="AH33" s="28" t="str">
        <f>VLOOKUP(W33,Library!W:X,2,0)</f>
        <v>N/A</v>
      </c>
      <c r="AI33" s="28">
        <f>VLOOKUP(X33,Library!Y:Z,2,0)</f>
        <v>4</v>
      </c>
      <c r="AJ33" s="28">
        <f>VLOOKUP(Y33,Library!AA:AB,2,0)</f>
        <v>4</v>
      </c>
      <c r="AK33" s="33">
        <f>IF(MAX(AH33,AI33,AJ33)=0,VLOOKUP(I33,Library!$J:$P,7,0),MAX(AH33,AI33,AJ33))</f>
        <v>4</v>
      </c>
      <c r="AL33" s="33">
        <f t="shared" ca="1" si="1"/>
        <v>2</v>
      </c>
      <c r="AM33" s="33">
        <f>VLOOKUP(AB33,Library!T:U,2,0)</f>
        <v>1</v>
      </c>
      <c r="AN33" s="34">
        <f t="shared" ca="1" si="2"/>
        <v>2.35</v>
      </c>
      <c r="AO33" s="33">
        <f t="shared" ca="1" si="3"/>
        <v>3</v>
      </c>
      <c r="AP33" s="28" t="s">
        <v>136</v>
      </c>
      <c r="AQ33" s="25" t="s">
        <v>128</v>
      </c>
      <c r="AR33" s="28" t="s">
        <v>111</v>
      </c>
      <c r="AS33" s="28" t="s">
        <v>215</v>
      </c>
      <c r="AT33" s="28" t="s">
        <v>216</v>
      </c>
      <c r="AU33" s="23" t="s">
        <v>114</v>
      </c>
      <c r="AV33" s="23" t="s">
        <v>115</v>
      </c>
      <c r="AW33" s="25" t="s">
        <v>128</v>
      </c>
      <c r="AX33" s="25" t="s">
        <v>128</v>
      </c>
      <c r="AY33" s="25" t="s">
        <v>128</v>
      </c>
      <c r="AZ33" s="25" t="s">
        <v>128</v>
      </c>
      <c r="BA33" s="25" t="s">
        <v>128</v>
      </c>
      <c r="BB33" s="25" t="s">
        <v>128</v>
      </c>
      <c r="BC33" s="25" t="s">
        <v>128</v>
      </c>
      <c r="BD33" s="25" t="s">
        <v>128</v>
      </c>
      <c r="BE33" s="25" t="s">
        <v>128</v>
      </c>
      <c r="BF33" s="25" t="s">
        <v>128</v>
      </c>
      <c r="BG33" s="25" t="s">
        <v>128</v>
      </c>
      <c r="BH33" s="25" t="s">
        <v>128</v>
      </c>
      <c r="BI33" s="25" t="s">
        <v>114</v>
      </c>
      <c r="BJ33" s="23" t="s">
        <v>128</v>
      </c>
      <c r="BK33" t="s">
        <v>1073</v>
      </c>
      <c r="BL33" s="23" t="s">
        <v>217</v>
      </c>
      <c r="BM33" s="28">
        <v>33580000</v>
      </c>
      <c r="BN33" s="72">
        <f t="shared" si="7"/>
        <v>4.7971428571428575E-2</v>
      </c>
    </row>
    <row r="34" spans="1:66" ht="15">
      <c r="A34" s="28">
        <v>30</v>
      </c>
      <c r="B34" s="27" t="s">
        <v>223</v>
      </c>
      <c r="C34" s="28" t="s">
        <v>1177</v>
      </c>
      <c r="D34" s="27" t="s">
        <v>219</v>
      </c>
      <c r="E34" s="43">
        <f ca="1">IF(AW34="Y","Defaulted",IF(OR(IFERROR(_xlfn.XLOOKUP(I34,Library!$J:$J,Library!$P:$P),AK34)=6,IFERROR(_xlfn.XLOOKUP(I34,Library!$J:$J,Library!$P:$P),AK34)=7),"N/A",AO34))</f>
        <v>3</v>
      </c>
      <c r="F34" s="25" t="str">
        <f t="shared" si="4"/>
        <v>Y</v>
      </c>
      <c r="G34" s="25" t="str">
        <f t="shared" si="5"/>
        <v>N</v>
      </c>
      <c r="H34" s="25" t="s">
        <v>128</v>
      </c>
      <c r="I34" s="29" t="s">
        <v>220</v>
      </c>
      <c r="J34" s="44" t="str">
        <f t="shared" si="0"/>
        <v>投资级别优先可赎回/可售回债</v>
      </c>
      <c r="K34" s="27" t="s">
        <v>21</v>
      </c>
      <c r="L34" s="29">
        <v>99.816999999999993</v>
      </c>
      <c r="M34" s="29">
        <v>99.820999999999998</v>
      </c>
      <c r="N34" s="29">
        <v>4.3658003253211861</v>
      </c>
      <c r="O34" s="29">
        <v>4.316322957803667</v>
      </c>
      <c r="P34" s="30">
        <v>2.125</v>
      </c>
      <c r="Q34" s="27" t="s">
        <v>107</v>
      </c>
      <c r="R34" s="31">
        <v>2</v>
      </c>
      <c r="S34" s="25" t="s">
        <v>3527</v>
      </c>
      <c r="T34" s="25" t="s">
        <v>110</v>
      </c>
      <c r="U34" s="25" t="s">
        <v>3528</v>
      </c>
      <c r="V34" s="25" t="s">
        <v>128</v>
      </c>
      <c r="W34" s="23" t="s">
        <v>8</v>
      </c>
      <c r="X34" s="23" t="s">
        <v>8</v>
      </c>
      <c r="Y34" s="23" t="s">
        <v>984</v>
      </c>
      <c r="Z34" s="23" t="s">
        <v>1066</v>
      </c>
      <c r="AA34" s="23" t="s">
        <v>1041</v>
      </c>
      <c r="AB34" s="23" t="s">
        <v>108</v>
      </c>
      <c r="AC34" s="23" t="s">
        <v>2091</v>
      </c>
      <c r="AD34" s="25">
        <f t="shared" ca="1" si="6"/>
        <v>9.3150684931506855E-2</v>
      </c>
      <c r="AE34" s="45">
        <v>800000000</v>
      </c>
      <c r="AF34" s="33">
        <f>VLOOKUP(J34,Library!A:B,2,0)</f>
        <v>1</v>
      </c>
      <c r="AG34" s="33">
        <f>VLOOKUP(J34,Library!A:G,7,0)</f>
        <v>3</v>
      </c>
      <c r="AH34" s="28" t="str">
        <f>VLOOKUP(W34,Library!W:X,2,0)</f>
        <v>N/A</v>
      </c>
      <c r="AI34" s="28" t="str">
        <f>VLOOKUP(X34,Library!Y:Z,2,0)</f>
        <v>N/A</v>
      </c>
      <c r="AJ34" s="28">
        <f>VLOOKUP(Y34,Library!AA:AB,2,0)</f>
        <v>4</v>
      </c>
      <c r="AK34" s="33">
        <f>IF(MAX(AH34,AI34,AJ34)=0,VLOOKUP(I34,Library!$J:$P,7,0),MAX(AH34,AI34,AJ34))</f>
        <v>4</v>
      </c>
      <c r="AL34" s="33">
        <f t="shared" ca="1" si="1"/>
        <v>2</v>
      </c>
      <c r="AM34" s="33">
        <f>VLOOKUP(AB34,Library!T:U,2,0)</f>
        <v>1</v>
      </c>
      <c r="AN34" s="34">
        <f t="shared" ca="1" si="2"/>
        <v>2.35</v>
      </c>
      <c r="AO34" s="33">
        <f t="shared" ca="1" si="3"/>
        <v>3</v>
      </c>
      <c r="AP34" s="28" t="s">
        <v>136</v>
      </c>
      <c r="AQ34" s="25" t="s">
        <v>128</v>
      </c>
      <c r="AR34" s="28" t="s">
        <v>111</v>
      </c>
      <c r="AS34" s="28" t="s">
        <v>221</v>
      </c>
      <c r="AT34" s="28" t="s">
        <v>222</v>
      </c>
      <c r="AU34" s="23" t="s">
        <v>224</v>
      </c>
      <c r="AV34" s="23" t="s">
        <v>35</v>
      </c>
      <c r="AW34" s="25" t="s">
        <v>128</v>
      </c>
      <c r="AX34" s="25" t="s">
        <v>128</v>
      </c>
      <c r="AY34" s="25" t="s">
        <v>128</v>
      </c>
      <c r="AZ34" s="25" t="s">
        <v>128</v>
      </c>
      <c r="BA34" s="25" t="s">
        <v>128</v>
      </c>
      <c r="BB34" s="25" t="s">
        <v>128</v>
      </c>
      <c r="BC34" s="25" t="s">
        <v>128</v>
      </c>
      <c r="BD34" s="25" t="s">
        <v>128</v>
      </c>
      <c r="BE34" s="25" t="s">
        <v>128</v>
      </c>
      <c r="BF34" s="25" t="s">
        <v>128</v>
      </c>
      <c r="BG34" s="25" t="s">
        <v>128</v>
      </c>
      <c r="BH34" s="25" t="s">
        <v>128</v>
      </c>
      <c r="BI34" s="25" t="s">
        <v>114</v>
      </c>
      <c r="BJ34" s="23" t="s">
        <v>128</v>
      </c>
      <c r="BK34" t="s">
        <v>1073</v>
      </c>
      <c r="BL34" s="27" t="s">
        <v>223</v>
      </c>
      <c r="BM34" s="28">
        <v>37575000</v>
      </c>
      <c r="BN34" s="72">
        <f t="shared" si="7"/>
        <v>4.6968749999999997E-2</v>
      </c>
    </row>
    <row r="35" spans="1:66" ht="15">
      <c r="A35" s="28">
        <v>31</v>
      </c>
      <c r="B35" s="27" t="s">
        <v>225</v>
      </c>
      <c r="C35" s="28" t="s">
        <v>1178</v>
      </c>
      <c r="D35" s="27" t="s">
        <v>219</v>
      </c>
      <c r="E35" s="43">
        <f ca="1">IF(AW35="Y","Defaulted",IF(OR(IFERROR(_xlfn.XLOOKUP(I35,Library!$J:$J,Library!$P:$P),AK35)=6,IFERROR(_xlfn.XLOOKUP(I35,Library!$J:$J,Library!$P:$P),AK35)=7),"N/A",AO35))</f>
        <v>3</v>
      </c>
      <c r="F35" s="25" t="str">
        <f t="shared" si="4"/>
        <v>Y</v>
      </c>
      <c r="G35" s="25" t="str">
        <f t="shared" si="5"/>
        <v>N</v>
      </c>
      <c r="H35" s="25" t="s">
        <v>128</v>
      </c>
      <c r="I35" s="29" t="s">
        <v>220</v>
      </c>
      <c r="J35" s="44" t="str">
        <f t="shared" si="0"/>
        <v>投资级别优先可赎回/可售回债</v>
      </c>
      <c r="K35" s="27" t="s">
        <v>21</v>
      </c>
      <c r="L35" s="29">
        <v>98.882000000000005</v>
      </c>
      <c r="M35" s="29">
        <v>98.921999999999997</v>
      </c>
      <c r="N35" s="29">
        <v>4.3727282878803937</v>
      </c>
      <c r="O35" s="29">
        <v>4.3212589019133274</v>
      </c>
      <c r="P35" s="30">
        <v>2.95</v>
      </c>
      <c r="Q35" s="27" t="s">
        <v>107</v>
      </c>
      <c r="R35" s="31">
        <v>2</v>
      </c>
      <c r="S35" s="25" t="s">
        <v>3529</v>
      </c>
      <c r="T35" s="25" t="s">
        <v>110</v>
      </c>
      <c r="U35" s="25" t="s">
        <v>3530</v>
      </c>
      <c r="V35" s="25" t="s">
        <v>128</v>
      </c>
      <c r="W35" s="23" t="s">
        <v>8</v>
      </c>
      <c r="X35" s="23" t="s">
        <v>8</v>
      </c>
      <c r="Y35" s="23" t="s">
        <v>984</v>
      </c>
      <c r="Z35" s="23" t="s">
        <v>1066</v>
      </c>
      <c r="AA35" s="23" t="s">
        <v>1041</v>
      </c>
      <c r="AB35" s="23" t="s">
        <v>108</v>
      </c>
      <c r="AC35" s="23" t="s">
        <v>2092</v>
      </c>
      <c r="AD35" s="25">
        <f t="shared" ca="1" si="6"/>
        <v>0.82191780821917804</v>
      </c>
      <c r="AE35" s="45">
        <v>600000000</v>
      </c>
      <c r="AF35" s="33">
        <f>VLOOKUP(J35,Library!A:B,2,0)</f>
        <v>1</v>
      </c>
      <c r="AG35" s="33">
        <f>VLOOKUP(J35,Library!A:G,7,0)</f>
        <v>3</v>
      </c>
      <c r="AH35" s="28" t="str">
        <f>VLOOKUP(W35,Library!W:X,2,0)</f>
        <v>N/A</v>
      </c>
      <c r="AI35" s="28" t="str">
        <f>VLOOKUP(X35,Library!Y:Z,2,0)</f>
        <v>N/A</v>
      </c>
      <c r="AJ35" s="28">
        <f>VLOOKUP(Y35,Library!AA:AB,2,0)</f>
        <v>4</v>
      </c>
      <c r="AK35" s="33">
        <f>IF(MAX(AH35,AI35,AJ35)=0,VLOOKUP(I35,Library!$J:$P,7,0),MAX(AH35,AI35,AJ35))</f>
        <v>4</v>
      </c>
      <c r="AL35" s="33">
        <f t="shared" ca="1" si="1"/>
        <v>2</v>
      </c>
      <c r="AM35" s="33">
        <f>VLOOKUP(AB35,Library!T:U,2,0)</f>
        <v>1</v>
      </c>
      <c r="AN35" s="34">
        <f t="shared" ca="1" si="2"/>
        <v>2.35</v>
      </c>
      <c r="AO35" s="33">
        <f t="shared" ca="1" si="3"/>
        <v>3</v>
      </c>
      <c r="AP35" s="28" t="s">
        <v>127</v>
      </c>
      <c r="AQ35" s="25" t="s">
        <v>128</v>
      </c>
      <c r="AR35" s="28" t="s">
        <v>111</v>
      </c>
      <c r="AS35" s="28" t="s">
        <v>221</v>
      </c>
      <c r="AT35" s="28" t="s">
        <v>222</v>
      </c>
      <c r="AU35" s="23" t="s">
        <v>226</v>
      </c>
      <c r="AV35" s="23" t="s">
        <v>35</v>
      </c>
      <c r="AW35" s="25" t="s">
        <v>128</v>
      </c>
      <c r="AX35" s="25" t="s">
        <v>128</v>
      </c>
      <c r="AY35" s="25" t="s">
        <v>128</v>
      </c>
      <c r="AZ35" s="25" t="s">
        <v>128</v>
      </c>
      <c r="BA35" s="25" t="s">
        <v>128</v>
      </c>
      <c r="BB35" s="25" t="s">
        <v>128</v>
      </c>
      <c r="BC35" s="25" t="s">
        <v>128</v>
      </c>
      <c r="BD35" s="25" t="s">
        <v>128</v>
      </c>
      <c r="BE35" s="25" t="s">
        <v>128</v>
      </c>
      <c r="BF35" s="25" t="s">
        <v>128</v>
      </c>
      <c r="BG35" s="25" t="s">
        <v>128</v>
      </c>
      <c r="BH35" s="25" t="s">
        <v>128</v>
      </c>
      <c r="BI35" s="25" t="s">
        <v>114</v>
      </c>
      <c r="BJ35" s="23" t="s">
        <v>128</v>
      </c>
      <c r="BK35" t="s">
        <v>1073</v>
      </c>
      <c r="BL35" s="27" t="s">
        <v>225</v>
      </c>
      <c r="BM35" s="28">
        <v>31627000</v>
      </c>
      <c r="BN35" s="72">
        <f t="shared" si="7"/>
        <v>5.2711666666666664E-2</v>
      </c>
    </row>
    <row r="36" spans="1:66" ht="15">
      <c r="A36" s="28">
        <v>32</v>
      </c>
      <c r="B36" s="27" t="s">
        <v>231</v>
      </c>
      <c r="C36" s="28" t="s">
        <v>1179</v>
      </c>
      <c r="D36" s="27" t="s">
        <v>232</v>
      </c>
      <c r="E36" s="43">
        <f ca="1">IF(AW36="Y","Defaulted",IF(OR(IFERROR(_xlfn.XLOOKUP(I36,Library!$J:$J,Library!$P:$P),AK36)=6,IFERROR(_xlfn.XLOOKUP(I36,Library!$J:$J,Library!$P:$P),AK36)=7),"N/A",AO36))</f>
        <v>3</v>
      </c>
      <c r="F36" s="25" t="str">
        <f t="shared" si="4"/>
        <v>N</v>
      </c>
      <c r="G36" s="25" t="str">
        <f t="shared" si="5"/>
        <v>N</v>
      </c>
      <c r="H36" s="25" t="s">
        <v>128</v>
      </c>
      <c r="I36" s="29" t="s">
        <v>233</v>
      </c>
      <c r="J36" s="44" t="str">
        <f t="shared" si="0"/>
        <v>投资级别优先普通债</v>
      </c>
      <c r="K36" s="27" t="s">
        <v>21</v>
      </c>
      <c r="L36" s="29">
        <v>101.129</v>
      </c>
      <c r="M36" s="29">
        <v>101.29300000000001</v>
      </c>
      <c r="N36" s="29">
        <v>4.4650202129005061</v>
      </c>
      <c r="O36" s="29">
        <v>4.3884585643857967</v>
      </c>
      <c r="P36" s="30">
        <v>5</v>
      </c>
      <c r="Q36" s="27" t="s">
        <v>107</v>
      </c>
      <c r="R36" s="31">
        <v>2</v>
      </c>
      <c r="S36" s="25" t="s">
        <v>194</v>
      </c>
      <c r="T36" s="25" t="s">
        <v>128</v>
      </c>
      <c r="U36" s="25" t="s">
        <v>3496</v>
      </c>
      <c r="V36" s="25" t="s">
        <v>128</v>
      </c>
      <c r="W36" s="23" t="s">
        <v>984</v>
      </c>
      <c r="X36" s="23" t="s">
        <v>985</v>
      </c>
      <c r="Y36" s="23" t="s">
        <v>8</v>
      </c>
      <c r="Z36" s="23" t="s">
        <v>1066</v>
      </c>
      <c r="AA36" s="23" t="s">
        <v>1041</v>
      </c>
      <c r="AB36" s="23" t="s">
        <v>108</v>
      </c>
      <c r="AC36" s="23" t="s">
        <v>2094</v>
      </c>
      <c r="AD36" s="25">
        <f t="shared" ca="1" si="6"/>
        <v>2.2712328767123289</v>
      </c>
      <c r="AE36" s="45">
        <v>600000000</v>
      </c>
      <c r="AF36" s="33">
        <f>VLOOKUP(J36,Library!A:B,2,0)</f>
        <v>1</v>
      </c>
      <c r="AG36" s="33">
        <f>VLOOKUP(J36,Library!A:G,7,0)</f>
        <v>3</v>
      </c>
      <c r="AH36" s="28">
        <f>VLOOKUP(W36,Library!W:X,2,0)</f>
        <v>4</v>
      </c>
      <c r="AI36" s="28">
        <f>VLOOKUP(X36,Library!Y:Z,2,0)</f>
        <v>4</v>
      </c>
      <c r="AJ36" s="28" t="str">
        <f>VLOOKUP(Y36,Library!AA:AB,2,0)</f>
        <v>N/A</v>
      </c>
      <c r="AK36" s="33">
        <f>IF(MAX(AH36,AI36,AJ36)=0,VLOOKUP(I36,Library!$J:$P,7,0),MAX(AH36,AI36,AJ36))</f>
        <v>4</v>
      </c>
      <c r="AL36" s="33">
        <f t="shared" ca="1" si="1"/>
        <v>3</v>
      </c>
      <c r="AM36" s="33">
        <f>VLOOKUP(AB36,Library!T:U,2,0)</f>
        <v>1</v>
      </c>
      <c r="AN36" s="34">
        <f t="shared" ca="1" si="2"/>
        <v>2.4500000000000002</v>
      </c>
      <c r="AO36" s="33">
        <f t="shared" ca="1" si="3"/>
        <v>3</v>
      </c>
      <c r="AP36" s="28" t="s">
        <v>127</v>
      </c>
      <c r="AQ36" s="25" t="s">
        <v>128</v>
      </c>
      <c r="AR36" s="28" t="s">
        <v>111</v>
      </c>
      <c r="AS36" s="28" t="s">
        <v>234</v>
      </c>
      <c r="AT36" s="28" t="s">
        <v>232</v>
      </c>
      <c r="AU36" s="23" t="s">
        <v>114</v>
      </c>
      <c r="AV36" s="23" t="s">
        <v>115</v>
      </c>
      <c r="AW36" s="25" t="s">
        <v>128</v>
      </c>
      <c r="AX36" s="25" t="s">
        <v>128</v>
      </c>
      <c r="AY36" s="25" t="s">
        <v>128</v>
      </c>
      <c r="AZ36" s="25" t="s">
        <v>128</v>
      </c>
      <c r="BA36" s="25" t="s">
        <v>128</v>
      </c>
      <c r="BB36" s="25" t="s">
        <v>128</v>
      </c>
      <c r="BC36" s="25" t="s">
        <v>128</v>
      </c>
      <c r="BD36" s="25" t="s">
        <v>128</v>
      </c>
      <c r="BE36" s="25" t="s">
        <v>128</v>
      </c>
      <c r="BF36" s="25" t="s">
        <v>128</v>
      </c>
      <c r="BG36" s="25" t="s">
        <v>128</v>
      </c>
      <c r="BH36" s="25" t="s">
        <v>128</v>
      </c>
      <c r="BI36" s="25" t="s">
        <v>114</v>
      </c>
      <c r="BJ36" s="23" t="s">
        <v>128</v>
      </c>
      <c r="BK36" t="s">
        <v>3459</v>
      </c>
      <c r="BL36" s="27" t="s">
        <v>231</v>
      </c>
      <c r="BM36" s="28">
        <v>116800000</v>
      </c>
      <c r="BN36" s="72">
        <f t="shared" si="7"/>
        <v>0.19466666666666665</v>
      </c>
    </row>
    <row r="37" spans="1:66" ht="15">
      <c r="A37" s="28">
        <v>33</v>
      </c>
      <c r="B37" s="27" t="s">
        <v>235</v>
      </c>
      <c r="C37" s="28" t="s">
        <v>1180</v>
      </c>
      <c r="D37" s="27" t="s">
        <v>236</v>
      </c>
      <c r="E37" s="43">
        <f ca="1">IF(AW37="Y","Defaulted",IF(OR(IFERROR(_xlfn.XLOOKUP(I37,Library!$J:$J,Library!$P:$P),AK37)=6,IFERROR(_xlfn.XLOOKUP(I37,Library!$J:$J,Library!$P:$P),AK37)=7),"N/A",AO37))</f>
        <v>3</v>
      </c>
      <c r="F37" s="25" t="str">
        <f t="shared" si="4"/>
        <v>N</v>
      </c>
      <c r="G37" s="25" t="str">
        <f t="shared" si="5"/>
        <v>N</v>
      </c>
      <c r="H37" s="25" t="s">
        <v>128</v>
      </c>
      <c r="I37" s="29" t="s">
        <v>237</v>
      </c>
      <c r="J37" s="44" t="str">
        <f t="shared" si="0"/>
        <v>投资级别优先普通债</v>
      </c>
      <c r="K37" s="27" t="s">
        <v>21</v>
      </c>
      <c r="L37" s="29">
        <v>95.555999999999997</v>
      </c>
      <c r="M37" s="29">
        <v>95.653999999999996</v>
      </c>
      <c r="N37" s="29">
        <v>4.3559813976906199</v>
      </c>
      <c r="O37" s="29">
        <v>4.328116059870724</v>
      </c>
      <c r="P37" s="30">
        <v>3.125</v>
      </c>
      <c r="Q37" s="27" t="s">
        <v>107</v>
      </c>
      <c r="R37" s="31">
        <v>2</v>
      </c>
      <c r="S37" s="25" t="s">
        <v>3531</v>
      </c>
      <c r="T37" s="25" t="s">
        <v>128</v>
      </c>
      <c r="U37" s="25" t="s">
        <v>3496</v>
      </c>
      <c r="V37" s="25" t="s">
        <v>128</v>
      </c>
      <c r="W37" s="23" t="s">
        <v>8</v>
      </c>
      <c r="X37" s="23" t="s">
        <v>1529</v>
      </c>
      <c r="Y37" s="23" t="s">
        <v>8</v>
      </c>
      <c r="Z37" s="23" t="s">
        <v>1066</v>
      </c>
      <c r="AA37" s="23" t="s">
        <v>1041</v>
      </c>
      <c r="AB37" s="23" t="s">
        <v>108</v>
      </c>
      <c r="AC37" s="23" t="s">
        <v>2095</v>
      </c>
      <c r="AD37" s="25">
        <f t="shared" ca="1" si="6"/>
        <v>3.9835616438356163</v>
      </c>
      <c r="AE37" s="45">
        <v>600000000</v>
      </c>
      <c r="AF37" s="33">
        <f>VLOOKUP(J37,Library!A:B,2,0)</f>
        <v>1</v>
      </c>
      <c r="AG37" s="33">
        <f>VLOOKUP(J37,Library!A:G,7,0)</f>
        <v>3</v>
      </c>
      <c r="AH37" s="28" t="str">
        <f>VLOOKUP(W37,Library!W:X,2,0)</f>
        <v>N/A</v>
      </c>
      <c r="AI37" s="28">
        <f>VLOOKUP(X37,Library!Y:Z,2,0)</f>
        <v>4</v>
      </c>
      <c r="AJ37" s="28" t="str">
        <f>VLOOKUP(Y37,Library!AA:AB,2,0)</f>
        <v>N/A</v>
      </c>
      <c r="AK37" s="33">
        <f>IF(MAX(AH37,AI37,AJ37)=0,VLOOKUP(I37,Library!$J:$P,7,0),MAX(AH37,AI37,AJ37))</f>
        <v>4</v>
      </c>
      <c r="AL37" s="33">
        <f t="shared" ref="AL37:AL78" ca="1" si="8">IF(AND(AD37&gt;=0,AD37&lt;=1),2,IF(AND(AD37&gt;1,AD37&lt;=5),3,IF(AND(AD37&gt;5,AD37&lt;=10),4,IF(OR(AD37&gt;10,AD37=""),5,""))))</f>
        <v>3</v>
      </c>
      <c r="AM37" s="33">
        <f>VLOOKUP(AB37,Library!T:U,2,0)</f>
        <v>1</v>
      </c>
      <c r="AN37" s="34">
        <f t="shared" ref="AN37:AN78" ca="1" si="9">AF37*0.35+AG37*0.25+AK37*0.25+AL37*0.1+AM37*0.05</f>
        <v>2.4500000000000002</v>
      </c>
      <c r="AO37" s="33">
        <f t="shared" ref="AO37:AO78" ca="1" si="10">IF(AND(AN37&gt;=1,AN37&lt;=1.45),1,IF(AND(AN37&gt;1.45,AN37&lt;=2.1),2,IF(AND(AN37&gt;2.1,AN37&lt;=2.95),3,IF(AND(AN37&gt;2.95,AN37&lt;=3.65),4,IF(AND(AN37&gt;3.65,AN37&lt;=5),5,"")))))</f>
        <v>3</v>
      </c>
      <c r="AP37" s="28" t="s">
        <v>127</v>
      </c>
      <c r="AQ37" s="25" t="s">
        <v>128</v>
      </c>
      <c r="AR37" s="28" t="s">
        <v>111</v>
      </c>
      <c r="AS37" s="28" t="s">
        <v>238</v>
      </c>
      <c r="AT37" s="28" t="s">
        <v>239</v>
      </c>
      <c r="AU37" s="23" t="s">
        <v>114</v>
      </c>
      <c r="AV37" s="23" t="s">
        <v>115</v>
      </c>
      <c r="AW37" s="25" t="s">
        <v>128</v>
      </c>
      <c r="AX37" s="25" t="s">
        <v>128</v>
      </c>
      <c r="AY37" s="25" t="s">
        <v>128</v>
      </c>
      <c r="AZ37" s="25" t="s">
        <v>128</v>
      </c>
      <c r="BA37" s="25" t="s">
        <v>128</v>
      </c>
      <c r="BB37" s="25" t="s">
        <v>128</v>
      </c>
      <c r="BC37" s="25" t="s">
        <v>128</v>
      </c>
      <c r="BD37" s="25" t="s">
        <v>128</v>
      </c>
      <c r="BE37" s="25" t="s">
        <v>128</v>
      </c>
      <c r="BF37" s="25" t="s">
        <v>128</v>
      </c>
      <c r="BG37" s="25" t="s">
        <v>128</v>
      </c>
      <c r="BH37" s="25" t="s">
        <v>128</v>
      </c>
      <c r="BI37" s="25" t="s">
        <v>114</v>
      </c>
      <c r="BJ37" s="23" t="s">
        <v>128</v>
      </c>
      <c r="BK37" t="s">
        <v>1113</v>
      </c>
      <c r="BL37" s="27" t="s">
        <v>235</v>
      </c>
      <c r="BM37" s="28">
        <v>31320000</v>
      </c>
      <c r="BN37" s="72">
        <f t="shared" si="7"/>
        <v>5.2200000000000003E-2</v>
      </c>
    </row>
    <row r="38" spans="1:66" ht="15">
      <c r="A38" s="28">
        <v>34</v>
      </c>
      <c r="B38" s="27" t="s">
        <v>240</v>
      </c>
      <c r="C38" s="28" t="s">
        <v>1181</v>
      </c>
      <c r="D38" s="27" t="s">
        <v>241</v>
      </c>
      <c r="E38" s="43">
        <f ca="1">IF(AW38="Y","Defaulted",IF(OR(IFERROR(_xlfn.XLOOKUP(I38,Library!$J:$J,Library!$P:$P),AK38)=6,IFERROR(_xlfn.XLOOKUP(I38,Library!$J:$J,Library!$P:$P),AK38)=7),"N/A",AO38))</f>
        <v>3</v>
      </c>
      <c r="F38" s="25" t="str">
        <f t="shared" si="4"/>
        <v>Y</v>
      </c>
      <c r="G38" s="25" t="str">
        <f t="shared" si="5"/>
        <v>N</v>
      </c>
      <c r="H38" s="25" t="s">
        <v>128</v>
      </c>
      <c r="I38" s="29" t="s">
        <v>242</v>
      </c>
      <c r="J38" s="44" t="str">
        <f t="shared" si="0"/>
        <v>投资级别优先可赎回/可售回债</v>
      </c>
      <c r="K38" s="27" t="s">
        <v>21</v>
      </c>
      <c r="L38" s="29">
        <v>99.498999999999995</v>
      </c>
      <c r="M38" s="29">
        <v>99.522999999999996</v>
      </c>
      <c r="N38" s="29">
        <v>4.6946090625201089</v>
      </c>
      <c r="O38" s="29">
        <v>4.5702680314209649</v>
      </c>
      <c r="P38" s="30">
        <v>2.125</v>
      </c>
      <c r="Q38" s="27" t="s">
        <v>107</v>
      </c>
      <c r="R38" s="31">
        <v>2</v>
      </c>
      <c r="S38" s="25" t="s">
        <v>3532</v>
      </c>
      <c r="T38" s="25" t="s">
        <v>110</v>
      </c>
      <c r="U38" s="25" t="s">
        <v>3522</v>
      </c>
      <c r="V38" s="25" t="s">
        <v>128</v>
      </c>
      <c r="W38" s="23" t="s">
        <v>989</v>
      </c>
      <c r="X38" s="23" t="s">
        <v>8</v>
      </c>
      <c r="Y38" s="23" t="s">
        <v>8</v>
      </c>
      <c r="Z38" s="23" t="s">
        <v>1066</v>
      </c>
      <c r="AA38" s="23" t="s">
        <v>114</v>
      </c>
      <c r="AB38" s="23" t="s">
        <v>108</v>
      </c>
      <c r="AC38" s="23" t="s">
        <v>2096</v>
      </c>
      <c r="AD38" s="25">
        <f t="shared" ca="1" si="6"/>
        <v>0.20547945205479451</v>
      </c>
      <c r="AE38" s="45">
        <v>500000000</v>
      </c>
      <c r="AF38" s="33">
        <f>VLOOKUP(J38,Library!A:B,2,0)</f>
        <v>1</v>
      </c>
      <c r="AG38" s="33">
        <f>VLOOKUP(J38,Library!A:G,7,0)</f>
        <v>3</v>
      </c>
      <c r="AH38" s="28">
        <f>VLOOKUP(W38,Library!W:X,2,0)</f>
        <v>4</v>
      </c>
      <c r="AI38" s="28" t="str">
        <f>VLOOKUP(X38,Library!Y:Z,2,0)</f>
        <v>N/A</v>
      </c>
      <c r="AJ38" s="28" t="str">
        <f>VLOOKUP(Y38,Library!AA:AB,2,0)</f>
        <v>N/A</v>
      </c>
      <c r="AK38" s="33">
        <f>IF(MAX(AH38,AI38,AJ38)=0,VLOOKUP(I38,Library!$J:$P,7,0),MAX(AH38,AI38,AJ38))</f>
        <v>4</v>
      </c>
      <c r="AL38" s="33">
        <f t="shared" ca="1" si="8"/>
        <v>2</v>
      </c>
      <c r="AM38" s="33">
        <f>VLOOKUP(AB38,Library!T:U,2,0)</f>
        <v>1</v>
      </c>
      <c r="AN38" s="34">
        <f t="shared" ca="1" si="9"/>
        <v>2.35</v>
      </c>
      <c r="AO38" s="33">
        <f t="shared" ca="1" si="10"/>
        <v>3</v>
      </c>
      <c r="AP38" s="28" t="s">
        <v>127</v>
      </c>
      <c r="AQ38" s="25" t="s">
        <v>128</v>
      </c>
      <c r="AR38" s="28" t="s">
        <v>243</v>
      </c>
      <c r="AS38" s="28" t="s">
        <v>244</v>
      </c>
      <c r="AT38" s="28" t="s">
        <v>245</v>
      </c>
      <c r="AU38" s="23" t="s">
        <v>246</v>
      </c>
      <c r="AV38" s="23" t="s">
        <v>35</v>
      </c>
      <c r="AW38" s="25" t="s">
        <v>128</v>
      </c>
      <c r="AX38" s="25" t="s">
        <v>128</v>
      </c>
      <c r="AY38" s="25" t="s">
        <v>128</v>
      </c>
      <c r="AZ38" s="25" t="s">
        <v>128</v>
      </c>
      <c r="BA38" s="25" t="s">
        <v>128</v>
      </c>
      <c r="BB38" s="25" t="s">
        <v>128</v>
      </c>
      <c r="BC38" s="25" t="s">
        <v>128</v>
      </c>
      <c r="BD38" s="25" t="s">
        <v>128</v>
      </c>
      <c r="BE38" s="25" t="s">
        <v>128</v>
      </c>
      <c r="BF38" s="25" t="s">
        <v>128</v>
      </c>
      <c r="BG38" s="25" t="s">
        <v>128</v>
      </c>
      <c r="BH38" s="25" t="s">
        <v>128</v>
      </c>
      <c r="BI38" s="25" t="s">
        <v>114</v>
      </c>
      <c r="BJ38" s="23" t="s">
        <v>128</v>
      </c>
      <c r="BK38" t="s">
        <v>3459</v>
      </c>
      <c r="BL38" s="27" t="s">
        <v>240</v>
      </c>
      <c r="BM38" s="28">
        <v>181340000</v>
      </c>
      <c r="BN38" s="72">
        <f t="shared" si="7"/>
        <v>0.36268</v>
      </c>
    </row>
    <row r="39" spans="1:66" ht="15">
      <c r="A39" s="28">
        <v>35</v>
      </c>
      <c r="B39" s="27" t="s">
        <v>247</v>
      </c>
      <c r="C39" s="28" t="s">
        <v>1182</v>
      </c>
      <c r="D39" s="27" t="s">
        <v>248</v>
      </c>
      <c r="E39" s="43">
        <f ca="1">IF(AW39="Y","Defaulted",IF(OR(IFERROR(_xlfn.XLOOKUP(I39,Library!$J:$J,Library!$P:$P),AK39)=6,IFERROR(_xlfn.XLOOKUP(I39,Library!$J:$J,Library!$P:$P),AK39)=7),"N/A",AO39))</f>
        <v>3</v>
      </c>
      <c r="F39" s="25" t="str">
        <f t="shared" si="4"/>
        <v>Y</v>
      </c>
      <c r="G39" s="25" t="str">
        <f t="shared" si="5"/>
        <v>N</v>
      </c>
      <c r="H39" s="25" t="s">
        <v>128</v>
      </c>
      <c r="I39" s="29" t="s">
        <v>249</v>
      </c>
      <c r="J39" s="44" t="str">
        <f t="shared" si="0"/>
        <v>投资级别优先可赎回/可售回债</v>
      </c>
      <c r="K39" s="27" t="s">
        <v>21</v>
      </c>
      <c r="L39" s="29">
        <v>99.905000000000001</v>
      </c>
      <c r="M39" s="29">
        <v>100.017</v>
      </c>
      <c r="N39" s="29">
        <v>4.7171112996295754</v>
      </c>
      <c r="O39" s="29">
        <v>4.6060211776327238</v>
      </c>
      <c r="P39" s="30">
        <v>4.625</v>
      </c>
      <c r="Q39" s="27" t="s">
        <v>107</v>
      </c>
      <c r="R39" s="31">
        <v>2</v>
      </c>
      <c r="S39" s="25" t="s">
        <v>3502</v>
      </c>
      <c r="T39" s="25" t="s">
        <v>110</v>
      </c>
      <c r="U39" s="25" t="s">
        <v>3533</v>
      </c>
      <c r="V39" s="25" t="s">
        <v>128</v>
      </c>
      <c r="W39" s="23" t="s">
        <v>984</v>
      </c>
      <c r="X39" s="23" t="s">
        <v>985</v>
      </c>
      <c r="Y39" s="23" t="s">
        <v>984</v>
      </c>
      <c r="Z39" s="23" t="s">
        <v>1066</v>
      </c>
      <c r="AA39" s="23" t="s">
        <v>114</v>
      </c>
      <c r="AB39" s="23" t="s">
        <v>108</v>
      </c>
      <c r="AC39" s="23" t="s">
        <v>2097</v>
      </c>
      <c r="AD39" s="25">
        <f t="shared" ca="1" si="6"/>
        <v>1.0465753424657533</v>
      </c>
      <c r="AE39" s="45">
        <v>550000000</v>
      </c>
      <c r="AF39" s="33">
        <f>VLOOKUP(J39,Library!A:B,2,0)</f>
        <v>1</v>
      </c>
      <c r="AG39" s="33">
        <f>VLOOKUP(J39,Library!A:G,7,0)</f>
        <v>3</v>
      </c>
      <c r="AH39" s="28">
        <f>VLOOKUP(W39,Library!W:X,2,0)</f>
        <v>4</v>
      </c>
      <c r="AI39" s="28">
        <f>VLOOKUP(X39,Library!Y:Z,2,0)</f>
        <v>4</v>
      </c>
      <c r="AJ39" s="28">
        <f>VLOOKUP(Y39,Library!AA:AB,2,0)</f>
        <v>4</v>
      </c>
      <c r="AK39" s="33">
        <f>IF(MAX(AH39,AI39,AJ39)=0,VLOOKUP(I39,Library!$J:$P,7,0),MAX(AH39,AI39,AJ39))</f>
        <v>4</v>
      </c>
      <c r="AL39" s="33">
        <f t="shared" ca="1" si="8"/>
        <v>3</v>
      </c>
      <c r="AM39" s="33">
        <f>VLOOKUP(AB39,Library!T:U,2,0)</f>
        <v>1</v>
      </c>
      <c r="AN39" s="34">
        <f t="shared" ca="1" si="9"/>
        <v>2.4500000000000002</v>
      </c>
      <c r="AO39" s="33">
        <f t="shared" ca="1" si="10"/>
        <v>3</v>
      </c>
      <c r="AP39" s="28" t="s">
        <v>127</v>
      </c>
      <c r="AQ39" s="25" t="s">
        <v>128</v>
      </c>
      <c r="AR39" s="28" t="s">
        <v>250</v>
      </c>
      <c r="AS39" s="28" t="s">
        <v>251</v>
      </c>
      <c r="AT39" s="28" t="s">
        <v>248</v>
      </c>
      <c r="AU39" s="23" t="s">
        <v>252</v>
      </c>
      <c r="AV39" s="23" t="s">
        <v>35</v>
      </c>
      <c r="AW39" s="25" t="s">
        <v>128</v>
      </c>
      <c r="AX39" s="25" t="s">
        <v>128</v>
      </c>
      <c r="AY39" s="25" t="s">
        <v>128</v>
      </c>
      <c r="AZ39" s="25" t="s">
        <v>128</v>
      </c>
      <c r="BA39" s="25" t="s">
        <v>128</v>
      </c>
      <c r="BB39" s="25" t="s">
        <v>128</v>
      </c>
      <c r="BC39" s="25" t="s">
        <v>128</v>
      </c>
      <c r="BD39" s="25" t="s">
        <v>128</v>
      </c>
      <c r="BE39" s="25" t="s">
        <v>128</v>
      </c>
      <c r="BF39" s="25" t="s">
        <v>128</v>
      </c>
      <c r="BG39" s="25" t="s">
        <v>128</v>
      </c>
      <c r="BH39" s="25" t="s">
        <v>128</v>
      </c>
      <c r="BI39" s="25" t="s">
        <v>114</v>
      </c>
      <c r="BJ39" s="23" t="s">
        <v>128</v>
      </c>
      <c r="BK39" t="s">
        <v>1096</v>
      </c>
      <c r="BL39" s="27" t="s">
        <v>247</v>
      </c>
      <c r="BM39" s="28">
        <v>9785000</v>
      </c>
      <c r="BN39" s="72">
        <f t="shared" si="7"/>
        <v>1.779090909090909E-2</v>
      </c>
    </row>
    <row r="40" spans="1:66" ht="15">
      <c r="A40" s="28">
        <v>36</v>
      </c>
      <c r="B40" s="27" t="s">
        <v>258</v>
      </c>
      <c r="C40" s="28" t="s">
        <v>1183</v>
      </c>
      <c r="D40" s="27" t="s">
        <v>253</v>
      </c>
      <c r="E40" s="43">
        <f ca="1">IF(AW40="Y","Defaulted",IF(OR(IFERROR(_xlfn.XLOOKUP(I40,Library!$J:$J,Library!$P:$P),AK40)=6,IFERROR(_xlfn.XLOOKUP(I40,Library!$J:$J,Library!$P:$P),AK40)=7),"N/A",AO40))</f>
        <v>3</v>
      </c>
      <c r="F40" s="25" t="str">
        <f t="shared" si="4"/>
        <v>Y</v>
      </c>
      <c r="G40" s="25" t="str">
        <f t="shared" si="5"/>
        <v>N</v>
      </c>
      <c r="H40" s="25" t="s">
        <v>128</v>
      </c>
      <c r="I40" s="29" t="s">
        <v>254</v>
      </c>
      <c r="J40" s="44" t="str">
        <f t="shared" si="0"/>
        <v>投资级别优先可赎回/可售回债</v>
      </c>
      <c r="K40" s="27" t="s">
        <v>21</v>
      </c>
      <c r="L40" s="29">
        <v>99.501999999999995</v>
      </c>
      <c r="M40" s="29">
        <v>99.593000000000004</v>
      </c>
      <c r="N40" s="29">
        <v>4.1557062924026633</v>
      </c>
      <c r="O40" s="29">
        <v>4.1224761005254376</v>
      </c>
      <c r="P40" s="30">
        <v>3.9750000000000001</v>
      </c>
      <c r="Q40" s="27" t="s">
        <v>107</v>
      </c>
      <c r="R40" s="31">
        <v>2</v>
      </c>
      <c r="S40" s="25" t="s">
        <v>3534</v>
      </c>
      <c r="T40" s="25" t="s">
        <v>110</v>
      </c>
      <c r="U40" s="25" t="s">
        <v>3535</v>
      </c>
      <c r="V40" s="25" t="s">
        <v>128</v>
      </c>
      <c r="W40" s="23" t="s">
        <v>974</v>
      </c>
      <c r="X40" s="23" t="s">
        <v>975</v>
      </c>
      <c r="Y40" s="23" t="s">
        <v>77</v>
      </c>
      <c r="Z40" s="23" t="s">
        <v>1066</v>
      </c>
      <c r="AA40" s="23" t="s">
        <v>114</v>
      </c>
      <c r="AB40" s="23" t="s">
        <v>108</v>
      </c>
      <c r="AC40" s="23" t="s">
        <v>2098</v>
      </c>
      <c r="AD40" s="25">
        <f t="shared" ca="1" si="6"/>
        <v>2.9506849315068493</v>
      </c>
      <c r="AE40" s="45">
        <v>3000000000</v>
      </c>
      <c r="AF40" s="33">
        <f>VLOOKUP(J40,Library!A:B,2,0)</f>
        <v>1</v>
      </c>
      <c r="AG40" s="33">
        <f>VLOOKUP(J40,Library!A:G,7,0)</f>
        <v>3</v>
      </c>
      <c r="AH40" s="28">
        <f>VLOOKUP(W40,Library!W:X,2,0)</f>
        <v>3</v>
      </c>
      <c r="AI40" s="28">
        <f>VLOOKUP(X40,Library!Y:Z,2,0)</f>
        <v>3</v>
      </c>
      <c r="AJ40" s="28">
        <f>VLOOKUP(Y40,Library!AA:AB,2,0)</f>
        <v>3</v>
      </c>
      <c r="AK40" s="33">
        <f>IF(MAX(AH40,AI40,AJ40)=0,VLOOKUP(I40,Library!$J:$P,7,0),MAX(AH40,AI40,AJ40))</f>
        <v>3</v>
      </c>
      <c r="AL40" s="33">
        <f t="shared" ca="1" si="8"/>
        <v>3</v>
      </c>
      <c r="AM40" s="33">
        <f>VLOOKUP(AB40,Library!T:U,2,0)</f>
        <v>1</v>
      </c>
      <c r="AN40" s="34">
        <f t="shared" ca="1" si="9"/>
        <v>2.2000000000000002</v>
      </c>
      <c r="AO40" s="33">
        <f t="shared" ca="1" si="10"/>
        <v>3</v>
      </c>
      <c r="AP40" s="28" t="s">
        <v>170</v>
      </c>
      <c r="AQ40" s="25" t="s">
        <v>128</v>
      </c>
      <c r="AR40" s="28" t="s">
        <v>255</v>
      </c>
      <c r="AS40" s="28" t="s">
        <v>256</v>
      </c>
      <c r="AT40" s="28" t="s">
        <v>257</v>
      </c>
      <c r="AU40" s="23" t="s">
        <v>259</v>
      </c>
      <c r="AV40" s="23" t="s">
        <v>35</v>
      </c>
      <c r="AW40" s="25" t="s">
        <v>128</v>
      </c>
      <c r="AX40" s="25" t="s">
        <v>128</v>
      </c>
      <c r="AY40" s="25" t="s">
        <v>128</v>
      </c>
      <c r="AZ40" s="25" t="s">
        <v>128</v>
      </c>
      <c r="BA40" s="25" t="s">
        <v>128</v>
      </c>
      <c r="BB40" s="25" t="s">
        <v>128</v>
      </c>
      <c r="BC40" s="25" t="s">
        <v>128</v>
      </c>
      <c r="BD40" s="25" t="s">
        <v>128</v>
      </c>
      <c r="BE40" s="25" t="s">
        <v>128</v>
      </c>
      <c r="BF40" s="25" t="s">
        <v>128</v>
      </c>
      <c r="BG40" s="25" t="s">
        <v>128</v>
      </c>
      <c r="BH40" s="25" t="s">
        <v>128</v>
      </c>
      <c r="BI40" s="25" t="s">
        <v>114</v>
      </c>
      <c r="BJ40" s="23" t="s">
        <v>128</v>
      </c>
      <c r="BK40" t="s">
        <v>1105</v>
      </c>
      <c r="BL40" s="27" t="s">
        <v>258</v>
      </c>
      <c r="BM40" s="28">
        <v>391349000</v>
      </c>
      <c r="BN40" s="72">
        <f t="shared" si="7"/>
        <v>0.13044966666666666</v>
      </c>
    </row>
    <row r="41" spans="1:66" ht="15">
      <c r="A41" s="28">
        <v>37</v>
      </c>
      <c r="B41" s="27" t="s">
        <v>260</v>
      </c>
      <c r="C41" s="28" t="s">
        <v>1184</v>
      </c>
      <c r="D41" s="27" t="s">
        <v>253</v>
      </c>
      <c r="E41" s="43">
        <f ca="1">IF(AW41="Y","Defaulted",IF(OR(IFERROR(_xlfn.XLOOKUP(I41,Library!$J:$J,Library!$P:$P),AK41)=6,IFERROR(_xlfn.XLOOKUP(I41,Library!$J:$J,Library!$P:$P),AK41)=7),"N/A",AO41))</f>
        <v>3</v>
      </c>
      <c r="F41" s="25" t="str">
        <f t="shared" si="4"/>
        <v>Y</v>
      </c>
      <c r="G41" s="25" t="str">
        <f t="shared" si="5"/>
        <v>N</v>
      </c>
      <c r="H41" s="25" t="s">
        <v>128</v>
      </c>
      <c r="I41" s="29" t="s">
        <v>254</v>
      </c>
      <c r="J41" s="44" t="str">
        <f t="shared" si="0"/>
        <v>投资级别优先可赎回/可售回债</v>
      </c>
      <c r="K41" s="27" t="s">
        <v>21</v>
      </c>
      <c r="L41" s="29">
        <v>93.07</v>
      </c>
      <c r="M41" s="29">
        <v>93.218000000000004</v>
      </c>
      <c r="N41" s="29">
        <v>4.2539270860901315</v>
      </c>
      <c r="O41" s="29">
        <v>4.2124581626476436</v>
      </c>
      <c r="P41" s="30">
        <v>2.39</v>
      </c>
      <c r="Q41" s="27" t="s">
        <v>107</v>
      </c>
      <c r="R41" s="31">
        <v>2</v>
      </c>
      <c r="S41" s="25" t="s">
        <v>3527</v>
      </c>
      <c r="T41" s="25" t="s">
        <v>110</v>
      </c>
      <c r="U41" s="25" t="s">
        <v>261</v>
      </c>
      <c r="V41" s="25" t="s">
        <v>128</v>
      </c>
      <c r="W41" s="23" t="s">
        <v>974</v>
      </c>
      <c r="X41" s="23" t="s">
        <v>975</v>
      </c>
      <c r="Y41" s="23" t="s">
        <v>77</v>
      </c>
      <c r="Z41" s="23" t="s">
        <v>1066</v>
      </c>
      <c r="AA41" s="23" t="s">
        <v>114</v>
      </c>
      <c r="AB41" s="23" t="s">
        <v>108</v>
      </c>
      <c r="AC41" s="23" t="s">
        <v>275</v>
      </c>
      <c r="AD41" s="25">
        <f t="shared" ca="1" si="6"/>
        <v>4.095890410958904</v>
      </c>
      <c r="AE41" s="45">
        <v>2250000000</v>
      </c>
      <c r="AF41" s="33">
        <f>VLOOKUP(J41,Library!A:B,2,0)</f>
        <v>1</v>
      </c>
      <c r="AG41" s="33">
        <f>VLOOKUP(J41,Library!A:G,7,0)</f>
        <v>3</v>
      </c>
      <c r="AH41" s="28">
        <f>VLOOKUP(W41,Library!W:X,2,0)</f>
        <v>3</v>
      </c>
      <c r="AI41" s="28">
        <f>VLOOKUP(X41,Library!Y:Z,2,0)</f>
        <v>3</v>
      </c>
      <c r="AJ41" s="28">
        <f>VLOOKUP(Y41,Library!AA:AB,2,0)</f>
        <v>3</v>
      </c>
      <c r="AK41" s="33">
        <f>IF(MAX(AH41,AI41,AJ41)=0,VLOOKUP(I41,Library!$J:$P,7,0),MAX(AH41,AI41,AJ41))</f>
        <v>3</v>
      </c>
      <c r="AL41" s="33">
        <f t="shared" ca="1" si="8"/>
        <v>3</v>
      </c>
      <c r="AM41" s="33">
        <f>VLOOKUP(AB41,Library!T:U,2,0)</f>
        <v>1</v>
      </c>
      <c r="AN41" s="34">
        <f t="shared" ca="1" si="9"/>
        <v>2.2000000000000002</v>
      </c>
      <c r="AO41" s="33">
        <f t="shared" ca="1" si="10"/>
        <v>3</v>
      </c>
      <c r="AP41" s="28" t="s">
        <v>127</v>
      </c>
      <c r="AQ41" s="25" t="s">
        <v>128</v>
      </c>
      <c r="AR41" s="28" t="s">
        <v>255</v>
      </c>
      <c r="AS41" s="28" t="s">
        <v>256</v>
      </c>
      <c r="AT41" s="28" t="s">
        <v>257</v>
      </c>
      <c r="AU41" s="23" t="s">
        <v>261</v>
      </c>
      <c r="AV41" s="23" t="s">
        <v>35</v>
      </c>
      <c r="AW41" s="25" t="s">
        <v>128</v>
      </c>
      <c r="AX41" s="25" t="s">
        <v>128</v>
      </c>
      <c r="AY41" s="25" t="s">
        <v>128</v>
      </c>
      <c r="AZ41" s="25" t="s">
        <v>128</v>
      </c>
      <c r="BA41" s="25" t="s">
        <v>128</v>
      </c>
      <c r="BB41" s="25" t="s">
        <v>128</v>
      </c>
      <c r="BC41" s="25" t="s">
        <v>128</v>
      </c>
      <c r="BD41" s="25" t="s">
        <v>128</v>
      </c>
      <c r="BE41" s="25" t="s">
        <v>128</v>
      </c>
      <c r="BF41" s="25" t="s">
        <v>128</v>
      </c>
      <c r="BG41" s="25" t="s">
        <v>128</v>
      </c>
      <c r="BH41" s="25" t="s">
        <v>128</v>
      </c>
      <c r="BI41" s="25" t="s">
        <v>114</v>
      </c>
      <c r="BJ41" s="23" t="s">
        <v>128</v>
      </c>
      <c r="BK41" t="s">
        <v>1105</v>
      </c>
      <c r="BL41" s="27" t="s">
        <v>260</v>
      </c>
      <c r="BM41" s="28">
        <v>159733000</v>
      </c>
      <c r="BN41" s="72">
        <f t="shared" si="7"/>
        <v>7.0992444444444441E-2</v>
      </c>
    </row>
    <row r="42" spans="1:66" ht="15">
      <c r="A42" s="28">
        <v>38</v>
      </c>
      <c r="B42" s="23" t="s">
        <v>262</v>
      </c>
      <c r="C42" s="28" t="s">
        <v>1185</v>
      </c>
      <c r="D42" s="27" t="s">
        <v>253</v>
      </c>
      <c r="E42" s="43">
        <f ca="1">IF(AW42="Y","Defaulted",IF(OR(IFERROR(_xlfn.XLOOKUP(I42,Library!$J:$J,Library!$P:$P),AK42)=6,IFERROR(_xlfn.XLOOKUP(I42,Library!$J:$J,Library!$P:$P),AK42)=7),"N/A",AO42))</f>
        <v>3</v>
      </c>
      <c r="F42" s="25" t="str">
        <f t="shared" si="4"/>
        <v>Y</v>
      </c>
      <c r="G42" s="25" t="str">
        <f t="shared" si="5"/>
        <v>N</v>
      </c>
      <c r="H42" s="25" t="s">
        <v>128</v>
      </c>
      <c r="I42" s="29" t="s">
        <v>254</v>
      </c>
      <c r="J42" s="44" t="str">
        <f t="shared" si="0"/>
        <v>投资级别优先可赎回/可售回债</v>
      </c>
      <c r="K42" s="27" t="s">
        <v>21</v>
      </c>
      <c r="L42" s="29">
        <v>93.825000000000003</v>
      </c>
      <c r="M42" s="29">
        <v>94.019000000000005</v>
      </c>
      <c r="N42" s="29">
        <v>4.2707246088228707</v>
      </c>
      <c r="O42" s="29">
        <v>4.2254460413844814</v>
      </c>
      <c r="P42" s="30">
        <v>2.88</v>
      </c>
      <c r="Q42" s="27" t="s">
        <v>107</v>
      </c>
      <c r="R42" s="31">
        <v>2</v>
      </c>
      <c r="S42" s="25" t="s">
        <v>3536</v>
      </c>
      <c r="T42" s="25" t="s">
        <v>110</v>
      </c>
      <c r="U42" s="25" t="s">
        <v>3537</v>
      </c>
      <c r="V42" s="25" t="s">
        <v>128</v>
      </c>
      <c r="W42" s="23" t="s">
        <v>974</v>
      </c>
      <c r="X42" s="23" t="s">
        <v>975</v>
      </c>
      <c r="Y42" s="23" t="s">
        <v>77</v>
      </c>
      <c r="Z42" s="23" t="s">
        <v>1066</v>
      </c>
      <c r="AA42" s="23" t="s">
        <v>114</v>
      </c>
      <c r="AB42" s="23" t="s">
        <v>108</v>
      </c>
      <c r="AC42" s="23" t="s">
        <v>2099</v>
      </c>
      <c r="AD42" s="25">
        <f t="shared" ca="1" si="6"/>
        <v>4.9808219178082194</v>
      </c>
      <c r="AE42" s="32">
        <v>500000000</v>
      </c>
      <c r="AF42" s="33">
        <f>VLOOKUP(J42,Library!A:B,2,0)</f>
        <v>1</v>
      </c>
      <c r="AG42" s="33">
        <f>VLOOKUP(J42,Library!A:G,7,0)</f>
        <v>3</v>
      </c>
      <c r="AH42" s="28">
        <f>VLOOKUP(W42,Library!W:X,2,0)</f>
        <v>3</v>
      </c>
      <c r="AI42" s="28">
        <f>VLOOKUP(X42,Library!Y:Z,2,0)</f>
        <v>3</v>
      </c>
      <c r="AJ42" s="28">
        <f>VLOOKUP(Y42,Library!AA:AB,2,0)</f>
        <v>3</v>
      </c>
      <c r="AK42" s="33">
        <f>IF(MAX(AH42,AI42,AJ42)=0,VLOOKUP(I42,Library!$J:$P,7,0),MAX(AH42,AI42,AJ42))</f>
        <v>3</v>
      </c>
      <c r="AL42" s="33">
        <f t="shared" ca="1" si="8"/>
        <v>3</v>
      </c>
      <c r="AM42" s="33">
        <f>VLOOKUP(AB42,Library!T:U,2,0)</f>
        <v>1</v>
      </c>
      <c r="AN42" s="34">
        <f t="shared" ca="1" si="9"/>
        <v>2.2000000000000002</v>
      </c>
      <c r="AO42" s="33">
        <f t="shared" ca="1" si="10"/>
        <v>3</v>
      </c>
      <c r="AP42" s="28" t="s">
        <v>136</v>
      </c>
      <c r="AQ42" s="25" t="s">
        <v>128</v>
      </c>
      <c r="AR42" s="28" t="s">
        <v>255</v>
      </c>
      <c r="AS42" s="28" t="s">
        <v>256</v>
      </c>
      <c r="AT42" s="28" t="s">
        <v>1796</v>
      </c>
      <c r="AU42" s="23" t="s">
        <v>2300</v>
      </c>
      <c r="AV42" s="23" t="s">
        <v>35</v>
      </c>
      <c r="AW42" s="25" t="s">
        <v>128</v>
      </c>
      <c r="AX42" s="25" t="s">
        <v>128</v>
      </c>
      <c r="AY42" s="25" t="s">
        <v>128</v>
      </c>
      <c r="AZ42" s="25" t="s">
        <v>128</v>
      </c>
      <c r="BA42" s="25" t="s">
        <v>128</v>
      </c>
      <c r="BB42" s="25" t="s">
        <v>128</v>
      </c>
      <c r="BC42" s="25" t="s">
        <v>128</v>
      </c>
      <c r="BD42" s="25" t="s">
        <v>128</v>
      </c>
      <c r="BE42" s="25" t="s">
        <v>128</v>
      </c>
      <c r="BF42" s="25" t="s">
        <v>128</v>
      </c>
      <c r="BG42" s="25" t="s">
        <v>128</v>
      </c>
      <c r="BH42" s="25" t="s">
        <v>128</v>
      </c>
      <c r="BI42" s="25" t="s">
        <v>114</v>
      </c>
      <c r="BJ42" s="23" t="s">
        <v>128</v>
      </c>
      <c r="BK42" t="s">
        <v>1105</v>
      </c>
      <c r="BL42" s="23" t="s">
        <v>262</v>
      </c>
      <c r="BM42" s="28">
        <v>53263000</v>
      </c>
      <c r="BN42" s="72">
        <f t="shared" si="7"/>
        <v>0.106526</v>
      </c>
    </row>
    <row r="43" spans="1:66" ht="15">
      <c r="A43" s="28">
        <v>39</v>
      </c>
      <c r="B43" s="23" t="s">
        <v>263</v>
      </c>
      <c r="C43" s="28" t="s">
        <v>1186</v>
      </c>
      <c r="D43" s="27" t="s">
        <v>253</v>
      </c>
      <c r="E43" s="43">
        <f ca="1">IF(AW43="Y","Defaulted",IF(OR(IFERROR(_xlfn.XLOOKUP(I43,Library!$J:$J,Library!$P:$P),AK43)=6,IFERROR(_xlfn.XLOOKUP(I43,Library!$J:$J,Library!$P:$P),AK43)=7),"N/A",AO43))</f>
        <v>3</v>
      </c>
      <c r="F43" s="25" t="str">
        <f t="shared" si="4"/>
        <v>Y</v>
      </c>
      <c r="G43" s="25" t="str">
        <f t="shared" si="5"/>
        <v>N</v>
      </c>
      <c r="H43" s="25" t="s">
        <v>128</v>
      </c>
      <c r="I43" s="29" t="s">
        <v>254</v>
      </c>
      <c r="J43" s="44" t="str">
        <f t="shared" si="0"/>
        <v>投资级别优先可赎回/可售回债</v>
      </c>
      <c r="K43" s="27" t="s">
        <v>21</v>
      </c>
      <c r="L43" s="29">
        <v>90.534999999999997</v>
      </c>
      <c r="M43" s="29">
        <v>90.730999999999995</v>
      </c>
      <c r="N43" s="29">
        <v>5.0016146160708983</v>
      </c>
      <c r="O43" s="29">
        <v>4.9779601153983686</v>
      </c>
      <c r="P43" s="30">
        <v>3.9249999999999998</v>
      </c>
      <c r="Q43" s="27" t="s">
        <v>107</v>
      </c>
      <c r="R43" s="31">
        <v>2</v>
      </c>
      <c r="S43" s="25" t="s">
        <v>3514</v>
      </c>
      <c r="T43" s="25" t="s">
        <v>110</v>
      </c>
      <c r="U43" s="25" t="s">
        <v>3538</v>
      </c>
      <c r="V43" s="25" t="s">
        <v>128</v>
      </c>
      <c r="W43" s="23" t="s">
        <v>974</v>
      </c>
      <c r="X43" s="23" t="s">
        <v>975</v>
      </c>
      <c r="Y43" s="23" t="s">
        <v>77</v>
      </c>
      <c r="Z43" s="23" t="s">
        <v>1066</v>
      </c>
      <c r="AA43" s="23" t="s">
        <v>114</v>
      </c>
      <c r="AB43" s="23" t="s">
        <v>108</v>
      </c>
      <c r="AC43" s="23" t="s">
        <v>2100</v>
      </c>
      <c r="AD43" s="25">
        <f t="shared" ca="1" si="6"/>
        <v>11.731506849315069</v>
      </c>
      <c r="AE43" s="32">
        <v>1000000000</v>
      </c>
      <c r="AF43" s="33">
        <f>VLOOKUP(J43,Library!A:B,2,0)</f>
        <v>1</v>
      </c>
      <c r="AG43" s="33">
        <f>VLOOKUP(J43,Library!A:G,7,0)</f>
        <v>3</v>
      </c>
      <c r="AH43" s="28">
        <f>VLOOKUP(W43,Library!W:X,2,0)</f>
        <v>3</v>
      </c>
      <c r="AI43" s="28">
        <f>VLOOKUP(X43,Library!Y:Z,2,0)</f>
        <v>3</v>
      </c>
      <c r="AJ43" s="28">
        <f>VLOOKUP(Y43,Library!AA:AB,2,0)</f>
        <v>3</v>
      </c>
      <c r="AK43" s="33">
        <f>IF(MAX(AH43,AI43,AJ43)=0,VLOOKUP(I43,Library!$J:$P,7,0),MAX(AH43,AI43,AJ43))</f>
        <v>3</v>
      </c>
      <c r="AL43" s="33">
        <f t="shared" ca="1" si="8"/>
        <v>5</v>
      </c>
      <c r="AM43" s="33">
        <f>VLOOKUP(AB43,Library!T:U,2,0)</f>
        <v>1</v>
      </c>
      <c r="AN43" s="34">
        <f t="shared" ca="1" si="9"/>
        <v>2.4</v>
      </c>
      <c r="AO43" s="33">
        <f t="shared" ca="1" si="10"/>
        <v>3</v>
      </c>
      <c r="AP43" s="28" t="s">
        <v>127</v>
      </c>
      <c r="AQ43" s="25" t="s">
        <v>128</v>
      </c>
      <c r="AR43" s="28" t="s">
        <v>255</v>
      </c>
      <c r="AS43" s="28" t="s">
        <v>256</v>
      </c>
      <c r="AT43" s="28" t="s">
        <v>1796</v>
      </c>
      <c r="AU43" s="23" t="s">
        <v>2430</v>
      </c>
      <c r="AV43" s="23" t="s">
        <v>35</v>
      </c>
      <c r="AW43" s="25" t="s">
        <v>128</v>
      </c>
      <c r="AX43" s="25" t="s">
        <v>128</v>
      </c>
      <c r="AY43" s="25" t="s">
        <v>128</v>
      </c>
      <c r="AZ43" s="25" t="s">
        <v>128</v>
      </c>
      <c r="BA43" s="25" t="s">
        <v>128</v>
      </c>
      <c r="BB43" s="25" t="s">
        <v>128</v>
      </c>
      <c r="BC43" s="25" t="s">
        <v>128</v>
      </c>
      <c r="BD43" s="25" t="s">
        <v>128</v>
      </c>
      <c r="BE43" s="25" t="s">
        <v>128</v>
      </c>
      <c r="BF43" s="25" t="s">
        <v>128</v>
      </c>
      <c r="BG43" s="25" t="s">
        <v>128</v>
      </c>
      <c r="BH43" s="25" t="s">
        <v>128</v>
      </c>
      <c r="BI43" s="25" t="s">
        <v>114</v>
      </c>
      <c r="BJ43" s="23" t="s">
        <v>128</v>
      </c>
      <c r="BK43" t="s">
        <v>1105</v>
      </c>
      <c r="BL43" s="23" t="s">
        <v>263</v>
      </c>
      <c r="BM43" s="28">
        <v>333141000</v>
      </c>
      <c r="BN43" s="72">
        <f t="shared" si="7"/>
        <v>0.33314100000000002</v>
      </c>
    </row>
    <row r="44" spans="1:66" ht="15">
      <c r="A44" s="28">
        <v>40</v>
      </c>
      <c r="B44" s="23" t="s">
        <v>264</v>
      </c>
      <c r="C44" s="28" t="s">
        <v>1187</v>
      </c>
      <c r="D44" s="27" t="s">
        <v>253</v>
      </c>
      <c r="E44" s="43">
        <f ca="1">IF(AW44="Y","Defaulted",IF(OR(IFERROR(_xlfn.XLOOKUP(I44,Library!$J:$J,Library!$P:$P),AK44)=6,IFERROR(_xlfn.XLOOKUP(I44,Library!$J:$J,Library!$P:$P),AK44)=7),"N/A",AO44))</f>
        <v>3</v>
      </c>
      <c r="F44" s="25" t="str">
        <f t="shared" si="4"/>
        <v>Y</v>
      </c>
      <c r="G44" s="25" t="str">
        <f t="shared" si="5"/>
        <v>N</v>
      </c>
      <c r="H44" s="25" t="s">
        <v>128</v>
      </c>
      <c r="I44" s="29" t="s">
        <v>254</v>
      </c>
      <c r="J44" s="44" t="str">
        <f t="shared" si="0"/>
        <v>投资级别优先可赎回/可售回债</v>
      </c>
      <c r="K44" s="27" t="s">
        <v>21</v>
      </c>
      <c r="L44" s="29">
        <v>84.6</v>
      </c>
      <c r="M44" s="29">
        <v>84.825999999999993</v>
      </c>
      <c r="N44" s="29">
        <v>5.1698069928641806</v>
      </c>
      <c r="O44" s="29">
        <v>5.1455891181952653</v>
      </c>
      <c r="P44" s="30">
        <v>3.68</v>
      </c>
      <c r="Q44" s="27" t="s">
        <v>107</v>
      </c>
      <c r="R44" s="31">
        <v>2</v>
      </c>
      <c r="S44" s="25" t="s">
        <v>3536</v>
      </c>
      <c r="T44" s="25" t="s">
        <v>110</v>
      </c>
      <c r="U44" s="25" t="s">
        <v>3539</v>
      </c>
      <c r="V44" s="25" t="s">
        <v>128</v>
      </c>
      <c r="W44" s="23" t="s">
        <v>974</v>
      </c>
      <c r="X44" s="23" t="s">
        <v>975</v>
      </c>
      <c r="Y44" s="23" t="s">
        <v>77</v>
      </c>
      <c r="Z44" s="23" t="s">
        <v>1066</v>
      </c>
      <c r="AA44" s="23" t="s">
        <v>114</v>
      </c>
      <c r="AB44" s="23" t="s">
        <v>108</v>
      </c>
      <c r="AC44" s="23" t="s">
        <v>2101</v>
      </c>
      <c r="AD44" s="25">
        <f t="shared" ca="1" si="6"/>
        <v>14.989041095890411</v>
      </c>
      <c r="AE44" s="32">
        <v>900000000</v>
      </c>
      <c r="AF44" s="33">
        <f>VLOOKUP(J44,Library!A:B,2,0)</f>
        <v>1</v>
      </c>
      <c r="AG44" s="33">
        <f>VLOOKUP(J44,Library!A:G,7,0)</f>
        <v>3</v>
      </c>
      <c r="AH44" s="28">
        <f>VLOOKUP(W44,Library!W:X,2,0)</f>
        <v>3</v>
      </c>
      <c r="AI44" s="28">
        <f>VLOOKUP(X44,Library!Y:Z,2,0)</f>
        <v>3</v>
      </c>
      <c r="AJ44" s="28">
        <f>VLOOKUP(Y44,Library!AA:AB,2,0)</f>
        <v>3</v>
      </c>
      <c r="AK44" s="33">
        <f>IF(MAX(AH44,AI44,AJ44)=0,VLOOKUP(I44,Library!$J:$P,7,0),MAX(AH44,AI44,AJ44))</f>
        <v>3</v>
      </c>
      <c r="AL44" s="33">
        <f t="shared" ca="1" si="8"/>
        <v>5</v>
      </c>
      <c r="AM44" s="33">
        <f>VLOOKUP(AB44,Library!T:U,2,0)</f>
        <v>1</v>
      </c>
      <c r="AN44" s="34">
        <f t="shared" ca="1" si="9"/>
        <v>2.4</v>
      </c>
      <c r="AO44" s="33">
        <f t="shared" ca="1" si="10"/>
        <v>3</v>
      </c>
      <c r="AP44" s="28" t="s">
        <v>136</v>
      </c>
      <c r="AQ44" s="25" t="s">
        <v>128</v>
      </c>
      <c r="AR44" s="28" t="s">
        <v>255</v>
      </c>
      <c r="AS44" s="28" t="s">
        <v>256</v>
      </c>
      <c r="AT44" s="28" t="s">
        <v>1796</v>
      </c>
      <c r="AU44" s="23" t="s">
        <v>2431</v>
      </c>
      <c r="AV44" s="23" t="s">
        <v>35</v>
      </c>
      <c r="AW44" s="25" t="s">
        <v>128</v>
      </c>
      <c r="AX44" s="25" t="s">
        <v>128</v>
      </c>
      <c r="AY44" s="25" t="s">
        <v>128</v>
      </c>
      <c r="AZ44" s="25" t="s">
        <v>128</v>
      </c>
      <c r="BA44" s="25" t="s">
        <v>128</v>
      </c>
      <c r="BB44" s="25" t="s">
        <v>128</v>
      </c>
      <c r="BC44" s="25" t="s">
        <v>128</v>
      </c>
      <c r="BD44" s="25" t="s">
        <v>128</v>
      </c>
      <c r="BE44" s="25" t="s">
        <v>128</v>
      </c>
      <c r="BF44" s="25" t="s">
        <v>128</v>
      </c>
      <c r="BG44" s="25" t="s">
        <v>128</v>
      </c>
      <c r="BH44" s="25" t="s">
        <v>128</v>
      </c>
      <c r="BI44" s="25" t="s">
        <v>114</v>
      </c>
      <c r="BJ44" s="23" t="s">
        <v>128</v>
      </c>
      <c r="BK44" t="s">
        <v>1105</v>
      </c>
      <c r="BL44" s="23" t="s">
        <v>264</v>
      </c>
      <c r="BM44" s="28">
        <v>173710000</v>
      </c>
      <c r="BN44" s="72">
        <f t="shared" si="7"/>
        <v>0.19301111111111111</v>
      </c>
    </row>
    <row r="45" spans="1:66" ht="15">
      <c r="A45" s="28">
        <v>41</v>
      </c>
      <c r="B45" s="23" t="s">
        <v>265</v>
      </c>
      <c r="C45" s="28" t="s">
        <v>1188</v>
      </c>
      <c r="D45" s="27" t="s">
        <v>253</v>
      </c>
      <c r="E45" s="43">
        <f ca="1">IF(AW45="Y","Defaulted",IF(OR(IFERROR(_xlfn.XLOOKUP(I45,Library!$J:$J,Library!$P:$P),AK45)=6,IFERROR(_xlfn.XLOOKUP(I45,Library!$J:$J,Library!$P:$P),AK45)=7),"N/A",AO45))</f>
        <v>3</v>
      </c>
      <c r="F45" s="25" t="str">
        <f t="shared" si="4"/>
        <v>Y</v>
      </c>
      <c r="G45" s="25" t="str">
        <f t="shared" si="5"/>
        <v>N</v>
      </c>
      <c r="H45" s="25" t="s">
        <v>128</v>
      </c>
      <c r="I45" s="29" t="s">
        <v>254</v>
      </c>
      <c r="J45" s="44" t="str">
        <f t="shared" ref="J45:J93" si="11">IF(AQ45="Y","存款证",
IF(BF45="Y","应急可转债",
IF(BK45="Government","主权债",
IF(AND(BF45="N",BE45="Y"),"永续债/优先股",
IF(AND(BF45="N",BG45="Y"),"保释债（Bail in feature）",
IF(AND(BF45="N",OR(AY45="Y",AZ45="5")),"可转换/可交换债券",
IF(AND(BF45="N",BE45="N",BG45="N",BH45="Y"),"多担保人债券",
IF(AND(AK45&lt;5,T45="N",V45="N",AX45="N"),"投资级别优先普通债",
IF(AND(AK45&lt;5,OR(T45="Y",V45="Y"),AX45="N"),"投资级别优先可赎回/可售回债",
IF(AND(AK45&lt;5,T45="N",V45="N",AX45="Y"),"投资级别次级普通债",
IF(AND(AK45&lt;5,OR(T45="Y",V45="Y"),AX45="Y"),"投资级别次级可赎回/可售回债",
IF(AND(OR(AK45=5,AK45=6,AK45=7),T45="N",V45="N",AX45="N"),"非投资级/无评级优先普通债",
IF(AND(OR(AK45=5,AK45=6,AK45=7),OR(T45="Y",V45="Y"),AX45="N"),"非投资级/无评级优先可赎回/可售回债",
IF(AND(OR(AK45=5,AK45=6,AK45=7),T45="N",V45="N",AX45="Y"),"非投资级/无评级次级普通债",
IF(AND(OR(AK45=5,AK45=6,AK45=7),OR(T45="Y",V45="Y"),AX45="Y"),"非投资级/无评级次级可赎回/可售回债")))))))))))))))</f>
        <v>投资级别优先可赎回/可售回债</v>
      </c>
      <c r="K45" s="27" t="s">
        <v>21</v>
      </c>
      <c r="L45" s="29">
        <v>86.801000000000002</v>
      </c>
      <c r="M45" s="29">
        <v>87.302000000000007</v>
      </c>
      <c r="N45" s="29">
        <v>5.5488682054032825</v>
      </c>
      <c r="O45" s="29">
        <v>5.5061606763370987</v>
      </c>
      <c r="P45" s="30">
        <v>4.5250000000000004</v>
      </c>
      <c r="Q45" s="27" t="s">
        <v>107</v>
      </c>
      <c r="R45" s="31">
        <v>2</v>
      </c>
      <c r="S45" s="25" t="s">
        <v>3534</v>
      </c>
      <c r="T45" s="25" t="s">
        <v>110</v>
      </c>
      <c r="U45" s="25" t="s">
        <v>3540</v>
      </c>
      <c r="V45" s="25" t="s">
        <v>128</v>
      </c>
      <c r="W45" s="23" t="s">
        <v>974</v>
      </c>
      <c r="X45" s="23" t="s">
        <v>975</v>
      </c>
      <c r="Y45" s="23" t="s">
        <v>77</v>
      </c>
      <c r="Z45" s="23" t="s">
        <v>1066</v>
      </c>
      <c r="AA45" s="23" t="s">
        <v>114</v>
      </c>
      <c r="AB45" s="23" t="s">
        <v>108</v>
      </c>
      <c r="AC45" s="23" t="s">
        <v>2102</v>
      </c>
      <c r="AD45" s="25">
        <f t="shared" ca="1" si="6"/>
        <v>22.964383561643835</v>
      </c>
      <c r="AE45" s="32">
        <v>500000000</v>
      </c>
      <c r="AF45" s="33">
        <f>VLOOKUP(J45,Library!A:B,2,0)</f>
        <v>1</v>
      </c>
      <c r="AG45" s="33">
        <f>VLOOKUP(J45,Library!A:G,7,0)</f>
        <v>3</v>
      </c>
      <c r="AH45" s="28">
        <f>VLOOKUP(W45,Library!W:X,2,0)</f>
        <v>3</v>
      </c>
      <c r="AI45" s="28">
        <f>VLOOKUP(X45,Library!Y:Z,2,0)</f>
        <v>3</v>
      </c>
      <c r="AJ45" s="28">
        <f>VLOOKUP(Y45,Library!AA:AB,2,0)</f>
        <v>3</v>
      </c>
      <c r="AK45" s="33">
        <f>IF(MAX(AH45,AI45,AJ45)=0,VLOOKUP(I45,Library!$J:$P,7,0),MAX(AH45,AI45,AJ45))</f>
        <v>3</v>
      </c>
      <c r="AL45" s="33">
        <f t="shared" ca="1" si="8"/>
        <v>5</v>
      </c>
      <c r="AM45" s="33">
        <f>VLOOKUP(AB45,Library!T:U,2,0)</f>
        <v>1</v>
      </c>
      <c r="AN45" s="34">
        <f t="shared" ca="1" si="9"/>
        <v>2.4</v>
      </c>
      <c r="AO45" s="33">
        <f t="shared" ca="1" si="10"/>
        <v>3</v>
      </c>
      <c r="AP45" s="28" t="s">
        <v>170</v>
      </c>
      <c r="AQ45" s="25" t="s">
        <v>128</v>
      </c>
      <c r="AR45" s="28" t="s">
        <v>255</v>
      </c>
      <c r="AS45" s="28" t="s">
        <v>256</v>
      </c>
      <c r="AT45" s="28" t="s">
        <v>1796</v>
      </c>
      <c r="AU45" s="23" t="s">
        <v>2432</v>
      </c>
      <c r="AV45" s="23" t="s">
        <v>35</v>
      </c>
      <c r="AW45" s="25" t="s">
        <v>128</v>
      </c>
      <c r="AX45" s="25" t="s">
        <v>128</v>
      </c>
      <c r="AY45" s="25" t="s">
        <v>128</v>
      </c>
      <c r="AZ45" s="25" t="s">
        <v>128</v>
      </c>
      <c r="BA45" s="25" t="s">
        <v>128</v>
      </c>
      <c r="BB45" s="25" t="s">
        <v>128</v>
      </c>
      <c r="BC45" s="25" t="s">
        <v>128</v>
      </c>
      <c r="BD45" s="25" t="s">
        <v>128</v>
      </c>
      <c r="BE45" s="25" t="s">
        <v>128</v>
      </c>
      <c r="BF45" s="25" t="s">
        <v>128</v>
      </c>
      <c r="BG45" s="25" t="s">
        <v>128</v>
      </c>
      <c r="BH45" s="25" t="s">
        <v>128</v>
      </c>
      <c r="BI45" s="25" t="s">
        <v>114</v>
      </c>
      <c r="BJ45" s="23" t="s">
        <v>128</v>
      </c>
      <c r="BK45" t="s">
        <v>1105</v>
      </c>
      <c r="BL45" s="23" t="s">
        <v>265</v>
      </c>
      <c r="BM45" s="28">
        <v>10638000</v>
      </c>
      <c r="BN45" s="72">
        <f t="shared" si="7"/>
        <v>2.1276E-2</v>
      </c>
    </row>
    <row r="46" spans="1:66" ht="15">
      <c r="A46" s="28">
        <v>42</v>
      </c>
      <c r="B46" s="23" t="s">
        <v>266</v>
      </c>
      <c r="C46" s="28" t="s">
        <v>1189</v>
      </c>
      <c r="D46" s="27" t="s">
        <v>253</v>
      </c>
      <c r="E46" s="43">
        <f ca="1">IF(AW46="Y","Defaulted",IF(OR(IFERROR(_xlfn.XLOOKUP(I46,Library!$J:$J,Library!$P:$P),AK46)=6,IFERROR(_xlfn.XLOOKUP(I46,Library!$J:$J,Library!$P:$P),AK46)=7),"N/A",AO46))</f>
        <v>3</v>
      </c>
      <c r="F46" s="25" t="str">
        <f t="shared" si="4"/>
        <v>Y</v>
      </c>
      <c r="G46" s="25" t="str">
        <f t="shared" si="5"/>
        <v>N</v>
      </c>
      <c r="H46" s="25" t="s">
        <v>128</v>
      </c>
      <c r="I46" s="29" t="s">
        <v>254</v>
      </c>
      <c r="J46" s="44" t="str">
        <f t="shared" si="11"/>
        <v>投资级别优先可赎回/可售回债</v>
      </c>
      <c r="K46" s="27" t="s">
        <v>21</v>
      </c>
      <c r="L46" s="29">
        <v>69.075999999999993</v>
      </c>
      <c r="M46" s="29">
        <v>69.277000000000001</v>
      </c>
      <c r="N46" s="29">
        <v>5.5920562657492638</v>
      </c>
      <c r="O46" s="29">
        <v>5.5724430349227871</v>
      </c>
      <c r="P46" s="30">
        <v>3.24</v>
      </c>
      <c r="Q46" s="27" t="s">
        <v>107</v>
      </c>
      <c r="R46" s="31">
        <v>2</v>
      </c>
      <c r="S46" s="25" t="s">
        <v>3527</v>
      </c>
      <c r="T46" s="25" t="s">
        <v>110</v>
      </c>
      <c r="U46" s="25" t="s">
        <v>3541</v>
      </c>
      <c r="V46" s="25" t="s">
        <v>128</v>
      </c>
      <c r="W46" s="23" t="s">
        <v>974</v>
      </c>
      <c r="X46" s="23" t="s">
        <v>975</v>
      </c>
      <c r="Y46" s="23" t="s">
        <v>77</v>
      </c>
      <c r="Z46" s="23" t="s">
        <v>1066</v>
      </c>
      <c r="AA46" s="23" t="s">
        <v>114</v>
      </c>
      <c r="AB46" s="23" t="s">
        <v>108</v>
      </c>
      <c r="AC46" s="23" t="s">
        <v>2103</v>
      </c>
      <c r="AD46" s="25">
        <f t="shared" ca="1" si="6"/>
        <v>24.109589041095891</v>
      </c>
      <c r="AE46" s="32">
        <v>2000000000</v>
      </c>
      <c r="AF46" s="33">
        <f>VLOOKUP(J46,Library!A:B,2,0)</f>
        <v>1</v>
      </c>
      <c r="AG46" s="33">
        <f>VLOOKUP(J46,Library!A:G,7,0)</f>
        <v>3</v>
      </c>
      <c r="AH46" s="28">
        <f>VLOOKUP(W46,Library!W:X,2,0)</f>
        <v>3</v>
      </c>
      <c r="AI46" s="28">
        <f>VLOOKUP(X46,Library!Y:Z,2,0)</f>
        <v>3</v>
      </c>
      <c r="AJ46" s="28">
        <f>VLOOKUP(Y46,Library!AA:AB,2,0)</f>
        <v>3</v>
      </c>
      <c r="AK46" s="33">
        <f>IF(MAX(AH46,AI46,AJ46)=0,VLOOKUP(I46,Library!$J:$P,7,0),MAX(AH46,AI46,AJ46))</f>
        <v>3</v>
      </c>
      <c r="AL46" s="33">
        <f t="shared" ca="1" si="8"/>
        <v>5</v>
      </c>
      <c r="AM46" s="33">
        <f>VLOOKUP(AB46,Library!T:U,2,0)</f>
        <v>1</v>
      </c>
      <c r="AN46" s="34">
        <f t="shared" ca="1" si="9"/>
        <v>2.4</v>
      </c>
      <c r="AO46" s="33">
        <f t="shared" ca="1" si="10"/>
        <v>3</v>
      </c>
      <c r="AP46" s="28" t="s">
        <v>127</v>
      </c>
      <c r="AQ46" s="25" t="s">
        <v>128</v>
      </c>
      <c r="AR46" s="28" t="s">
        <v>255</v>
      </c>
      <c r="AS46" s="28" t="s">
        <v>256</v>
      </c>
      <c r="AT46" s="28" t="s">
        <v>1796</v>
      </c>
      <c r="AU46" s="23" t="s">
        <v>2433</v>
      </c>
      <c r="AV46" s="23" t="s">
        <v>35</v>
      </c>
      <c r="AW46" s="25" t="s">
        <v>128</v>
      </c>
      <c r="AX46" s="25" t="s">
        <v>128</v>
      </c>
      <c r="AY46" s="25" t="s">
        <v>128</v>
      </c>
      <c r="AZ46" s="25" t="s">
        <v>128</v>
      </c>
      <c r="BA46" s="25" t="s">
        <v>128</v>
      </c>
      <c r="BB46" s="25" t="s">
        <v>128</v>
      </c>
      <c r="BC46" s="25" t="s">
        <v>128</v>
      </c>
      <c r="BD46" s="25" t="s">
        <v>128</v>
      </c>
      <c r="BE46" s="25" t="s">
        <v>128</v>
      </c>
      <c r="BF46" s="25" t="s">
        <v>128</v>
      </c>
      <c r="BG46" s="25" t="s">
        <v>128</v>
      </c>
      <c r="BH46" s="25" t="s">
        <v>128</v>
      </c>
      <c r="BI46" s="25" t="s">
        <v>114</v>
      </c>
      <c r="BJ46" s="23" t="s">
        <v>128</v>
      </c>
      <c r="BK46" t="s">
        <v>1105</v>
      </c>
      <c r="BL46" s="23" t="s">
        <v>266</v>
      </c>
      <c r="BM46" s="28">
        <v>84301000</v>
      </c>
      <c r="BN46" s="72">
        <f t="shared" si="7"/>
        <v>4.21505E-2</v>
      </c>
    </row>
    <row r="47" spans="1:66" ht="15">
      <c r="A47" s="28">
        <v>43</v>
      </c>
      <c r="B47" s="23" t="s">
        <v>267</v>
      </c>
      <c r="C47" s="28" t="s">
        <v>1190</v>
      </c>
      <c r="D47" s="27" t="s">
        <v>253</v>
      </c>
      <c r="E47" s="43">
        <f ca="1">IF(AW47="Y","Defaulted",IF(OR(IFERROR(_xlfn.XLOOKUP(I47,Library!$J:$J,Library!$P:$P),AK47)=6,IFERROR(_xlfn.XLOOKUP(I47,Library!$J:$J,Library!$P:$P),AK47)=7),"N/A",AO47))</f>
        <v>3</v>
      </c>
      <c r="F47" s="25" t="str">
        <f t="shared" si="4"/>
        <v>Y</v>
      </c>
      <c r="G47" s="25" t="str">
        <f t="shared" si="5"/>
        <v>N</v>
      </c>
      <c r="H47" s="25" t="s">
        <v>128</v>
      </c>
      <c r="I47" s="29" t="s">
        <v>254</v>
      </c>
      <c r="J47" s="44" t="str">
        <f t="shared" si="11"/>
        <v>投资级别优先可赎回/可售回债</v>
      </c>
      <c r="K47" s="27" t="s">
        <v>21</v>
      </c>
      <c r="L47" s="29">
        <v>76.697999999999993</v>
      </c>
      <c r="M47" s="29">
        <v>76.930999999999997</v>
      </c>
      <c r="N47" s="29">
        <v>5.5805389420789364</v>
      </c>
      <c r="O47" s="29">
        <v>5.559646438427448</v>
      </c>
      <c r="P47" s="30">
        <v>3.84</v>
      </c>
      <c r="Q47" s="27" t="s">
        <v>107</v>
      </c>
      <c r="R47" s="31">
        <v>2</v>
      </c>
      <c r="S47" s="25" t="s">
        <v>3536</v>
      </c>
      <c r="T47" s="25" t="s">
        <v>110</v>
      </c>
      <c r="U47" s="25" t="s">
        <v>3542</v>
      </c>
      <c r="V47" s="25" t="s">
        <v>128</v>
      </c>
      <c r="W47" s="23" t="s">
        <v>974</v>
      </c>
      <c r="X47" s="23" t="s">
        <v>975</v>
      </c>
      <c r="Y47" s="23" t="s">
        <v>77</v>
      </c>
      <c r="Z47" s="23" t="s">
        <v>1066</v>
      </c>
      <c r="AA47" s="23" t="s">
        <v>114</v>
      </c>
      <c r="AB47" s="23" t="s">
        <v>108</v>
      </c>
      <c r="AC47" s="23" t="s">
        <v>2104</v>
      </c>
      <c r="AD47" s="25">
        <f t="shared" ca="1" si="6"/>
        <v>24.994520547945207</v>
      </c>
      <c r="AE47" s="32">
        <v>1750000000</v>
      </c>
      <c r="AF47" s="33">
        <f>VLOOKUP(J47,Library!A:B,2,0)</f>
        <v>1</v>
      </c>
      <c r="AG47" s="33">
        <f>VLOOKUP(J47,Library!A:G,7,0)</f>
        <v>3</v>
      </c>
      <c r="AH47" s="28">
        <f>VLOOKUP(W47,Library!W:X,2,0)</f>
        <v>3</v>
      </c>
      <c r="AI47" s="28">
        <f>VLOOKUP(X47,Library!Y:Z,2,0)</f>
        <v>3</v>
      </c>
      <c r="AJ47" s="28">
        <f>VLOOKUP(Y47,Library!AA:AB,2,0)</f>
        <v>3</v>
      </c>
      <c r="AK47" s="33">
        <f>IF(MAX(AH47,AI47,AJ47)=0,VLOOKUP(I47,Library!$J:$P,7,0),MAX(AH47,AI47,AJ47))</f>
        <v>3</v>
      </c>
      <c r="AL47" s="33">
        <f t="shared" ca="1" si="8"/>
        <v>5</v>
      </c>
      <c r="AM47" s="33">
        <f>VLOOKUP(AB47,Library!T:U,2,0)</f>
        <v>1</v>
      </c>
      <c r="AN47" s="34">
        <f t="shared" ca="1" si="9"/>
        <v>2.4</v>
      </c>
      <c r="AO47" s="33">
        <f t="shared" ca="1" si="10"/>
        <v>3</v>
      </c>
      <c r="AP47" s="28" t="s">
        <v>136</v>
      </c>
      <c r="AQ47" s="25" t="s">
        <v>128</v>
      </c>
      <c r="AR47" s="28" t="s">
        <v>255</v>
      </c>
      <c r="AS47" s="28" t="s">
        <v>256</v>
      </c>
      <c r="AT47" s="28" t="s">
        <v>1796</v>
      </c>
      <c r="AU47" s="23" t="s">
        <v>2434</v>
      </c>
      <c r="AV47" s="23" t="s">
        <v>35</v>
      </c>
      <c r="AW47" s="25" t="s">
        <v>128</v>
      </c>
      <c r="AX47" s="25" t="s">
        <v>128</v>
      </c>
      <c r="AY47" s="25" t="s">
        <v>128</v>
      </c>
      <c r="AZ47" s="25" t="s">
        <v>128</v>
      </c>
      <c r="BA47" s="25" t="s">
        <v>128</v>
      </c>
      <c r="BB47" s="25" t="s">
        <v>128</v>
      </c>
      <c r="BC47" s="25" t="s">
        <v>128</v>
      </c>
      <c r="BD47" s="25" t="s">
        <v>128</v>
      </c>
      <c r="BE47" s="25" t="s">
        <v>128</v>
      </c>
      <c r="BF47" s="25" t="s">
        <v>128</v>
      </c>
      <c r="BG47" s="25" t="s">
        <v>128</v>
      </c>
      <c r="BH47" s="25" t="s">
        <v>128</v>
      </c>
      <c r="BI47" s="25" t="s">
        <v>114</v>
      </c>
      <c r="BJ47" s="23" t="s">
        <v>128</v>
      </c>
      <c r="BK47" t="s">
        <v>1105</v>
      </c>
      <c r="BL47" s="23" t="s">
        <v>267</v>
      </c>
      <c r="BM47" s="28">
        <v>272474000</v>
      </c>
      <c r="BN47" s="72">
        <f t="shared" si="7"/>
        <v>0.15569942857142857</v>
      </c>
    </row>
    <row r="48" spans="1:66" ht="15">
      <c r="A48" s="28">
        <v>44</v>
      </c>
      <c r="B48" s="23" t="s">
        <v>268</v>
      </c>
      <c r="C48" s="28" t="s">
        <v>1191</v>
      </c>
      <c r="D48" s="27" t="s">
        <v>253</v>
      </c>
      <c r="E48" s="43">
        <f ca="1">IF(AW48="Y","Defaulted",IF(OR(IFERROR(_xlfn.XLOOKUP(I48,Library!$J:$J,Library!$P:$P),AK48)=6,IFERROR(_xlfn.XLOOKUP(I48,Library!$J:$J,Library!$P:$P),AK48)=7),"N/A",AO48))</f>
        <v>3</v>
      </c>
      <c r="F48" s="25" t="str">
        <f t="shared" si="4"/>
        <v>Y</v>
      </c>
      <c r="G48" s="25" t="str">
        <f t="shared" si="5"/>
        <v>N</v>
      </c>
      <c r="H48" s="25" t="s">
        <v>128</v>
      </c>
      <c r="I48" s="29" t="s">
        <v>254</v>
      </c>
      <c r="J48" s="44" t="str">
        <f t="shared" si="11"/>
        <v>投资级别优先可赎回/可售回债</v>
      </c>
      <c r="K48" s="27" t="s">
        <v>21</v>
      </c>
      <c r="L48" s="29">
        <v>65.085999999999999</v>
      </c>
      <c r="M48" s="29">
        <v>65.347999999999999</v>
      </c>
      <c r="N48" s="29">
        <v>5.5943361753637362</v>
      </c>
      <c r="O48" s="29">
        <v>5.5705748420178587</v>
      </c>
      <c r="P48" s="30">
        <v>3.29</v>
      </c>
      <c r="Q48" s="27" t="s">
        <v>107</v>
      </c>
      <c r="R48" s="31">
        <v>2</v>
      </c>
      <c r="S48" s="25" t="s">
        <v>3527</v>
      </c>
      <c r="T48" s="25" t="s">
        <v>110</v>
      </c>
      <c r="U48" s="25" t="s">
        <v>3543</v>
      </c>
      <c r="V48" s="25" t="s">
        <v>128</v>
      </c>
      <c r="W48" s="23" t="s">
        <v>974</v>
      </c>
      <c r="X48" s="23" t="s">
        <v>975</v>
      </c>
      <c r="Y48" s="23" t="s">
        <v>77</v>
      </c>
      <c r="Z48" s="23" t="s">
        <v>1066</v>
      </c>
      <c r="AA48" s="23" t="s">
        <v>114</v>
      </c>
      <c r="AB48" s="23" t="s">
        <v>108</v>
      </c>
      <c r="AC48" s="23" t="s">
        <v>2105</v>
      </c>
      <c r="AD48" s="25">
        <f t="shared" ca="1" si="6"/>
        <v>34.11780821917808</v>
      </c>
      <c r="AE48" s="32">
        <v>750000000</v>
      </c>
      <c r="AF48" s="33">
        <f>VLOOKUP(J48,Library!A:B,2,0)</f>
        <v>1</v>
      </c>
      <c r="AG48" s="33">
        <f>VLOOKUP(J48,Library!A:G,7,0)</f>
        <v>3</v>
      </c>
      <c r="AH48" s="28">
        <f>VLOOKUP(W48,Library!W:X,2,0)</f>
        <v>3</v>
      </c>
      <c r="AI48" s="28">
        <f>VLOOKUP(X48,Library!Y:Z,2,0)</f>
        <v>3</v>
      </c>
      <c r="AJ48" s="28">
        <f>VLOOKUP(Y48,Library!AA:AB,2,0)</f>
        <v>3</v>
      </c>
      <c r="AK48" s="33">
        <f>IF(MAX(AH48,AI48,AJ48)=0,VLOOKUP(I48,Library!$J:$P,7,0),MAX(AH48,AI48,AJ48))</f>
        <v>3</v>
      </c>
      <c r="AL48" s="33">
        <f t="shared" ca="1" si="8"/>
        <v>5</v>
      </c>
      <c r="AM48" s="33">
        <f>VLOOKUP(AB48,Library!T:U,2,0)</f>
        <v>1</v>
      </c>
      <c r="AN48" s="34">
        <f t="shared" ca="1" si="9"/>
        <v>2.4</v>
      </c>
      <c r="AO48" s="33">
        <f t="shared" ca="1" si="10"/>
        <v>3</v>
      </c>
      <c r="AP48" s="28" t="s">
        <v>136</v>
      </c>
      <c r="AQ48" s="25" t="s">
        <v>128</v>
      </c>
      <c r="AR48" s="28" t="s">
        <v>255</v>
      </c>
      <c r="AS48" s="28" t="s">
        <v>256</v>
      </c>
      <c r="AT48" s="28" t="s">
        <v>1796</v>
      </c>
      <c r="AU48" s="23" t="s">
        <v>2435</v>
      </c>
      <c r="AV48" s="23" t="s">
        <v>35</v>
      </c>
      <c r="AW48" s="25" t="s">
        <v>128</v>
      </c>
      <c r="AX48" s="25" t="s">
        <v>128</v>
      </c>
      <c r="AY48" s="25" t="s">
        <v>128</v>
      </c>
      <c r="AZ48" s="25" t="s">
        <v>128</v>
      </c>
      <c r="BA48" s="25" t="s">
        <v>128</v>
      </c>
      <c r="BB48" s="25" t="s">
        <v>128</v>
      </c>
      <c r="BC48" s="25" t="s">
        <v>128</v>
      </c>
      <c r="BD48" s="25" t="s">
        <v>128</v>
      </c>
      <c r="BE48" s="25" t="s">
        <v>128</v>
      </c>
      <c r="BF48" s="25" t="s">
        <v>128</v>
      </c>
      <c r="BG48" s="25" t="s">
        <v>128</v>
      </c>
      <c r="BH48" s="25" t="s">
        <v>128</v>
      </c>
      <c r="BI48" s="25" t="s">
        <v>114</v>
      </c>
      <c r="BJ48" s="23" t="s">
        <v>128</v>
      </c>
      <c r="BK48" t="s">
        <v>1105</v>
      </c>
      <c r="BL48" s="23" t="s">
        <v>268</v>
      </c>
      <c r="BM48" s="28">
        <v>22231000</v>
      </c>
      <c r="BN48" s="72">
        <f t="shared" si="7"/>
        <v>2.9641333333333332E-2</v>
      </c>
    </row>
    <row r="49" spans="1:66" ht="15">
      <c r="A49" s="28">
        <v>45</v>
      </c>
      <c r="B49" s="23" t="s">
        <v>269</v>
      </c>
      <c r="C49" s="28" t="s">
        <v>1192</v>
      </c>
      <c r="D49" s="27" t="s">
        <v>253</v>
      </c>
      <c r="E49" s="43">
        <f ca="1">IF(AW49="Y","Defaulted",IF(OR(IFERROR(_xlfn.XLOOKUP(I49,Library!$J:$J,Library!$P:$P),AK49)=6,IFERROR(_xlfn.XLOOKUP(I49,Library!$J:$J,Library!$P:$P),AK49)=7),"N/A",AO49))</f>
        <v>3</v>
      </c>
      <c r="F49" s="25" t="str">
        <f t="shared" si="4"/>
        <v>Y</v>
      </c>
      <c r="G49" s="25" t="str">
        <f t="shared" si="5"/>
        <v>N</v>
      </c>
      <c r="H49" s="25" t="s">
        <v>128</v>
      </c>
      <c r="I49" s="29" t="s">
        <v>254</v>
      </c>
      <c r="J49" s="44" t="str">
        <f t="shared" si="11"/>
        <v>投资级别优先可赎回/可售回债</v>
      </c>
      <c r="K49" s="27" t="s">
        <v>21</v>
      </c>
      <c r="L49" s="29">
        <v>74.617999999999995</v>
      </c>
      <c r="M49" s="29">
        <v>74.808999999999997</v>
      </c>
      <c r="N49" s="29">
        <v>5.6027242185711588</v>
      </c>
      <c r="O49" s="29">
        <v>5.5870949469807751</v>
      </c>
      <c r="P49" s="30">
        <v>3.94</v>
      </c>
      <c r="Q49" s="27" t="s">
        <v>107</v>
      </c>
      <c r="R49" s="31">
        <v>2</v>
      </c>
      <c r="S49" s="25" t="s">
        <v>3536</v>
      </c>
      <c r="T49" s="25" t="s">
        <v>110</v>
      </c>
      <c r="U49" s="25" t="s">
        <v>3544</v>
      </c>
      <c r="V49" s="25" t="s">
        <v>128</v>
      </c>
      <c r="W49" s="23" t="s">
        <v>974</v>
      </c>
      <c r="X49" s="23" t="s">
        <v>975</v>
      </c>
      <c r="Y49" s="23" t="s">
        <v>77</v>
      </c>
      <c r="Z49" s="23" t="s">
        <v>1066</v>
      </c>
      <c r="AA49" s="23" t="s">
        <v>114</v>
      </c>
      <c r="AB49" s="23" t="s">
        <v>108</v>
      </c>
      <c r="AC49" s="23" t="s">
        <v>2106</v>
      </c>
      <c r="AD49" s="25">
        <f t="shared" ca="1" si="6"/>
        <v>35.0027397260274</v>
      </c>
      <c r="AE49" s="32">
        <v>1000000000</v>
      </c>
      <c r="AF49" s="33">
        <f>VLOOKUP(J49,Library!A:B,2,0)</f>
        <v>1</v>
      </c>
      <c r="AG49" s="33">
        <f>VLOOKUP(J49,Library!A:G,7,0)</f>
        <v>3</v>
      </c>
      <c r="AH49" s="28">
        <f>VLOOKUP(W49,Library!W:X,2,0)</f>
        <v>3</v>
      </c>
      <c r="AI49" s="28">
        <f>VLOOKUP(X49,Library!Y:Z,2,0)</f>
        <v>3</v>
      </c>
      <c r="AJ49" s="28">
        <f>VLOOKUP(Y49,Library!AA:AB,2,0)</f>
        <v>3</v>
      </c>
      <c r="AK49" s="33">
        <f>IF(MAX(AH49,AI49,AJ49)=0,VLOOKUP(I49,Library!$J:$P,7,0),MAX(AH49,AI49,AJ49))</f>
        <v>3</v>
      </c>
      <c r="AL49" s="33">
        <f t="shared" ca="1" si="8"/>
        <v>5</v>
      </c>
      <c r="AM49" s="33">
        <f>VLOOKUP(AB49,Library!T:U,2,0)</f>
        <v>1</v>
      </c>
      <c r="AN49" s="34">
        <f t="shared" ca="1" si="9"/>
        <v>2.4</v>
      </c>
      <c r="AO49" s="33">
        <f t="shared" ca="1" si="10"/>
        <v>3</v>
      </c>
      <c r="AP49" s="28" t="s">
        <v>136</v>
      </c>
      <c r="AQ49" s="25" t="s">
        <v>128</v>
      </c>
      <c r="AR49" s="28" t="s">
        <v>255</v>
      </c>
      <c r="AS49" s="28" t="s">
        <v>256</v>
      </c>
      <c r="AT49" s="28" t="s">
        <v>1796</v>
      </c>
      <c r="AU49" s="23" t="s">
        <v>2436</v>
      </c>
      <c r="AV49" s="23" t="s">
        <v>35</v>
      </c>
      <c r="AW49" s="25" t="s">
        <v>128</v>
      </c>
      <c r="AX49" s="25" t="s">
        <v>128</v>
      </c>
      <c r="AY49" s="25" t="s">
        <v>128</v>
      </c>
      <c r="AZ49" s="25" t="s">
        <v>128</v>
      </c>
      <c r="BA49" s="25" t="s">
        <v>128</v>
      </c>
      <c r="BB49" s="25" t="s">
        <v>128</v>
      </c>
      <c r="BC49" s="25" t="s">
        <v>128</v>
      </c>
      <c r="BD49" s="25" t="s">
        <v>128</v>
      </c>
      <c r="BE49" s="25" t="s">
        <v>128</v>
      </c>
      <c r="BF49" s="25" t="s">
        <v>128</v>
      </c>
      <c r="BG49" s="25" t="s">
        <v>128</v>
      </c>
      <c r="BH49" s="25" t="s">
        <v>128</v>
      </c>
      <c r="BI49" s="25" t="s">
        <v>114</v>
      </c>
      <c r="BJ49" s="23" t="s">
        <v>128</v>
      </c>
      <c r="BK49" t="s">
        <v>1105</v>
      </c>
      <c r="BL49" s="23" t="s">
        <v>269</v>
      </c>
      <c r="BM49" s="28">
        <v>76400000</v>
      </c>
      <c r="BN49" s="72">
        <f t="shared" si="7"/>
        <v>7.6399999999999996E-2</v>
      </c>
    </row>
    <row r="50" spans="1:66" ht="15">
      <c r="A50" s="28">
        <v>46</v>
      </c>
      <c r="B50" s="23" t="s">
        <v>270</v>
      </c>
      <c r="C50" s="28" t="s">
        <v>1193</v>
      </c>
      <c r="D50" s="27" t="s">
        <v>253</v>
      </c>
      <c r="E50" s="43">
        <f ca="1">IF(AW50="Y","Defaulted",IF(OR(IFERROR(_xlfn.XLOOKUP(I50,Library!$J:$J,Library!$P:$P),AK50)=6,IFERROR(_xlfn.XLOOKUP(I50,Library!$J:$J,Library!$P:$P),AK50)=7),"N/A",AO50))</f>
        <v>3</v>
      </c>
      <c r="F50" s="25" t="str">
        <f t="shared" si="4"/>
        <v>Y</v>
      </c>
      <c r="G50" s="25" t="str">
        <f t="shared" si="5"/>
        <v>N</v>
      </c>
      <c r="H50" s="25" t="s">
        <v>128</v>
      </c>
      <c r="I50" s="29" t="s">
        <v>254</v>
      </c>
      <c r="J50" s="44" t="str">
        <f t="shared" si="11"/>
        <v>投资级别优先可赎回/可售回债</v>
      </c>
      <c r="K50" s="27" t="s">
        <v>21</v>
      </c>
      <c r="L50" s="29">
        <v>99.076999999999998</v>
      </c>
      <c r="M50" s="29">
        <v>99.2</v>
      </c>
      <c r="N50" s="29">
        <v>4.1548685898909188</v>
      </c>
      <c r="O50" s="29">
        <v>4.0795475594643067</v>
      </c>
      <c r="P50" s="30">
        <v>3.5950000000000002</v>
      </c>
      <c r="Q50" s="27" t="s">
        <v>107</v>
      </c>
      <c r="R50" s="31">
        <v>2</v>
      </c>
      <c r="S50" s="25" t="s">
        <v>3514</v>
      </c>
      <c r="T50" s="25" t="s">
        <v>110</v>
      </c>
      <c r="U50" s="25" t="s">
        <v>3545</v>
      </c>
      <c r="V50" s="25" t="s">
        <v>128</v>
      </c>
      <c r="W50" s="23" t="s">
        <v>974</v>
      </c>
      <c r="X50" s="23" t="s">
        <v>975</v>
      </c>
      <c r="Y50" s="23" t="s">
        <v>77</v>
      </c>
      <c r="Z50" s="23" t="s">
        <v>1066</v>
      </c>
      <c r="AA50" s="23" t="s">
        <v>114</v>
      </c>
      <c r="AB50" s="23" t="s">
        <v>108</v>
      </c>
      <c r="AC50" s="23" t="s">
        <v>2108</v>
      </c>
      <c r="AD50" s="25">
        <f t="shared" ca="1" si="6"/>
        <v>1.7232876712328766</v>
      </c>
      <c r="AE50" s="32">
        <v>2500000000</v>
      </c>
      <c r="AF50" s="33">
        <f>VLOOKUP(J50,Library!A:B,2,0)</f>
        <v>1</v>
      </c>
      <c r="AG50" s="33">
        <f>VLOOKUP(J50,Library!A:G,7,0)</f>
        <v>3</v>
      </c>
      <c r="AH50" s="28">
        <f>VLOOKUP(W50,Library!W:X,2,0)</f>
        <v>3</v>
      </c>
      <c r="AI50" s="28">
        <f>VLOOKUP(X50,Library!Y:Z,2,0)</f>
        <v>3</v>
      </c>
      <c r="AJ50" s="28">
        <f>VLOOKUP(Y50,Library!AA:AB,2,0)</f>
        <v>3</v>
      </c>
      <c r="AK50" s="33">
        <f>IF(MAX(AH50,AI50,AJ50)=0,VLOOKUP(I50,Library!$J:$P,7,0),MAX(AH50,AI50,AJ50))</f>
        <v>3</v>
      </c>
      <c r="AL50" s="33">
        <f t="shared" ca="1" si="8"/>
        <v>3</v>
      </c>
      <c r="AM50" s="33">
        <f>VLOOKUP(AB50,Library!T:U,2,0)</f>
        <v>1</v>
      </c>
      <c r="AN50" s="34">
        <f t="shared" ca="1" si="9"/>
        <v>2.2000000000000002</v>
      </c>
      <c r="AO50" s="33">
        <f t="shared" ca="1" si="10"/>
        <v>3</v>
      </c>
      <c r="AP50" s="28" t="s">
        <v>127</v>
      </c>
      <c r="AQ50" s="25" t="s">
        <v>128</v>
      </c>
      <c r="AR50" s="28" t="s">
        <v>255</v>
      </c>
      <c r="AS50" s="28" t="s">
        <v>256</v>
      </c>
      <c r="AT50" s="28" t="s">
        <v>1796</v>
      </c>
      <c r="AU50" s="23" t="s">
        <v>2438</v>
      </c>
      <c r="AV50" s="23" t="s">
        <v>35</v>
      </c>
      <c r="AW50" s="25" t="s">
        <v>128</v>
      </c>
      <c r="AX50" s="25" t="s">
        <v>128</v>
      </c>
      <c r="AY50" s="25" t="s">
        <v>128</v>
      </c>
      <c r="AZ50" s="25" t="s">
        <v>128</v>
      </c>
      <c r="BA50" s="25" t="s">
        <v>128</v>
      </c>
      <c r="BB50" s="25" t="s">
        <v>128</v>
      </c>
      <c r="BC50" s="25" t="s">
        <v>128</v>
      </c>
      <c r="BD50" s="25" t="s">
        <v>128</v>
      </c>
      <c r="BE50" s="25" t="s">
        <v>128</v>
      </c>
      <c r="BF50" s="25" t="s">
        <v>128</v>
      </c>
      <c r="BG50" s="25" t="s">
        <v>128</v>
      </c>
      <c r="BH50" s="25" t="s">
        <v>128</v>
      </c>
      <c r="BI50" s="25" t="s">
        <v>114</v>
      </c>
      <c r="BJ50" s="23" t="s">
        <v>128</v>
      </c>
      <c r="BK50" t="s">
        <v>1105</v>
      </c>
      <c r="BL50" s="23" t="s">
        <v>270</v>
      </c>
      <c r="BM50" s="28">
        <v>185778000</v>
      </c>
      <c r="BN50" s="72">
        <f t="shared" si="7"/>
        <v>7.4311199999999994E-2</v>
      </c>
    </row>
    <row r="51" spans="1:66" ht="15">
      <c r="A51" s="28">
        <v>47</v>
      </c>
      <c r="B51" s="27" t="s">
        <v>272</v>
      </c>
      <c r="C51" s="28" t="s">
        <v>1194</v>
      </c>
      <c r="D51" s="27" t="s">
        <v>271</v>
      </c>
      <c r="E51" s="43">
        <f ca="1">IF(AW51="Y","Defaulted",IF(OR(IFERROR(_xlfn.XLOOKUP(I51,Library!$J:$J,Library!$P:$P),AK51)=6,IFERROR(_xlfn.XLOOKUP(I51,Library!$J:$J,Library!$P:$P),AK51)=7),"N/A",AO51))</f>
        <v>3</v>
      </c>
      <c r="F51" s="25" t="str">
        <f t="shared" si="4"/>
        <v>Y</v>
      </c>
      <c r="G51" s="25" t="str">
        <f t="shared" si="5"/>
        <v>N</v>
      </c>
      <c r="H51" s="25" t="s">
        <v>128</v>
      </c>
      <c r="I51" s="29" t="s">
        <v>273</v>
      </c>
      <c r="J51" s="44" t="str">
        <f t="shared" si="11"/>
        <v>投资级别优先可赎回/可售回债</v>
      </c>
      <c r="K51" s="27" t="s">
        <v>21</v>
      </c>
      <c r="L51" s="29">
        <v>90.207999999999998</v>
      </c>
      <c r="M51" s="29">
        <v>90.319000000000003</v>
      </c>
      <c r="N51" s="29">
        <v>4.5094196946894858</v>
      </c>
      <c r="O51" s="29">
        <v>4.4792502998709072</v>
      </c>
      <c r="P51" s="30">
        <v>2</v>
      </c>
      <c r="Q51" s="27" t="s">
        <v>107</v>
      </c>
      <c r="R51" s="31">
        <v>2</v>
      </c>
      <c r="S51" s="25" t="s">
        <v>3546</v>
      </c>
      <c r="T51" s="25" t="s">
        <v>110</v>
      </c>
      <c r="U51" s="25" t="s">
        <v>3547</v>
      </c>
      <c r="V51" s="25" t="s">
        <v>128</v>
      </c>
      <c r="W51" s="23" t="s">
        <v>77</v>
      </c>
      <c r="X51" s="23" t="s">
        <v>977</v>
      </c>
      <c r="Y51" s="23" t="s">
        <v>980</v>
      </c>
      <c r="Z51" s="23" t="s">
        <v>1066</v>
      </c>
      <c r="AA51" s="23" t="s">
        <v>114</v>
      </c>
      <c r="AB51" s="23" t="s">
        <v>108</v>
      </c>
      <c r="AC51" s="23" t="s">
        <v>2109</v>
      </c>
      <c r="AD51" s="25">
        <f t="shared" ca="1" si="6"/>
        <v>4.3479452054794523</v>
      </c>
      <c r="AE51" s="45">
        <v>500000000</v>
      </c>
      <c r="AF51" s="33">
        <f>VLOOKUP(J51,Library!A:B,2,0)</f>
        <v>1</v>
      </c>
      <c r="AG51" s="33">
        <f>VLOOKUP(J51,Library!A:G,7,0)</f>
        <v>3</v>
      </c>
      <c r="AH51" s="28">
        <f>VLOOKUP(W51,Library!W:X,2,0)</f>
        <v>3</v>
      </c>
      <c r="AI51" s="28">
        <f>VLOOKUP(X51,Library!Y:Z,2,0)</f>
        <v>3</v>
      </c>
      <c r="AJ51" s="28">
        <f>VLOOKUP(Y51,Library!AA:AB,2,0)</f>
        <v>3</v>
      </c>
      <c r="AK51" s="33">
        <f>IF(MAX(AH51,AI51,AJ51)=0,VLOOKUP(I51,Library!$J:$P,7,0),MAX(AH51,AI51,AJ51))</f>
        <v>3</v>
      </c>
      <c r="AL51" s="33">
        <f t="shared" ca="1" si="8"/>
        <v>3</v>
      </c>
      <c r="AM51" s="33">
        <f>VLOOKUP(AB51,Library!T:U,2,0)</f>
        <v>1</v>
      </c>
      <c r="AN51" s="34">
        <f t="shared" ca="1" si="9"/>
        <v>2.2000000000000002</v>
      </c>
      <c r="AO51" s="33">
        <f t="shared" ca="1" si="10"/>
        <v>3</v>
      </c>
      <c r="AP51" s="28" t="s">
        <v>274</v>
      </c>
      <c r="AQ51" s="25" t="s">
        <v>128</v>
      </c>
      <c r="AR51" s="28" t="s">
        <v>255</v>
      </c>
      <c r="AS51" s="28" t="s">
        <v>256</v>
      </c>
      <c r="AT51" s="28" t="s">
        <v>257</v>
      </c>
      <c r="AU51" s="23" t="s">
        <v>275</v>
      </c>
      <c r="AV51" s="23" t="s">
        <v>35</v>
      </c>
      <c r="AW51" s="25" t="s">
        <v>128</v>
      </c>
      <c r="AX51" s="25" t="s">
        <v>128</v>
      </c>
      <c r="AY51" s="25" t="s">
        <v>128</v>
      </c>
      <c r="AZ51" s="25" t="s">
        <v>128</v>
      </c>
      <c r="BA51" s="25" t="s">
        <v>128</v>
      </c>
      <c r="BB51" s="25" t="s">
        <v>128</v>
      </c>
      <c r="BC51" s="25" t="s">
        <v>128</v>
      </c>
      <c r="BD51" s="25" t="s">
        <v>128</v>
      </c>
      <c r="BE51" s="25" t="s">
        <v>128</v>
      </c>
      <c r="BF51" s="25" t="s">
        <v>128</v>
      </c>
      <c r="BG51" s="25" t="s">
        <v>128</v>
      </c>
      <c r="BH51" s="25" t="s">
        <v>128</v>
      </c>
      <c r="BI51" s="25" t="s">
        <v>114</v>
      </c>
      <c r="BJ51" s="23" t="s">
        <v>128</v>
      </c>
      <c r="BK51" t="s">
        <v>1105</v>
      </c>
      <c r="BL51" s="27" t="s">
        <v>272</v>
      </c>
      <c r="BM51" s="28">
        <v>58078000</v>
      </c>
      <c r="BN51" s="72">
        <f t="shared" si="7"/>
        <v>0.116156</v>
      </c>
    </row>
    <row r="52" spans="1:66" ht="15">
      <c r="A52" s="28">
        <v>48</v>
      </c>
      <c r="B52" s="27" t="s">
        <v>281</v>
      </c>
      <c r="C52" s="28" t="s">
        <v>1195</v>
      </c>
      <c r="D52" s="27" t="s">
        <v>276</v>
      </c>
      <c r="E52" s="43">
        <f ca="1">IF(AW52="Y","Defaulted",IF(OR(IFERROR(_xlfn.XLOOKUP(I52,Library!$J:$J,Library!$P:$P),AK52)=6,IFERROR(_xlfn.XLOOKUP(I52,Library!$J:$J,Library!$P:$P),AK52)=7),"N/A",AO52))</f>
        <v>3</v>
      </c>
      <c r="F52" s="25" t="str">
        <f t="shared" si="4"/>
        <v>Y</v>
      </c>
      <c r="G52" s="25" t="str">
        <f t="shared" si="5"/>
        <v>N</v>
      </c>
      <c r="H52" s="25" t="s">
        <v>128</v>
      </c>
      <c r="I52" s="29" t="s">
        <v>277</v>
      </c>
      <c r="J52" s="44" t="str">
        <f t="shared" si="11"/>
        <v>投资级别优先可赎回/可售回债</v>
      </c>
      <c r="K52" s="27" t="s">
        <v>21</v>
      </c>
      <c r="L52" s="29">
        <v>96.917000000000002</v>
      </c>
      <c r="M52" s="29">
        <v>97.066000000000003</v>
      </c>
      <c r="N52" s="29">
        <v>4.2829779515289372</v>
      </c>
      <c r="O52" s="29">
        <v>4.2382708743130042</v>
      </c>
      <c r="P52" s="30">
        <v>3.375</v>
      </c>
      <c r="Q52" s="27" t="s">
        <v>107</v>
      </c>
      <c r="R52" s="31">
        <v>2</v>
      </c>
      <c r="S52" s="25" t="s">
        <v>3532</v>
      </c>
      <c r="T52" s="25" t="s">
        <v>110</v>
      </c>
      <c r="U52" s="25" t="s">
        <v>3548</v>
      </c>
      <c r="V52" s="25" t="s">
        <v>128</v>
      </c>
      <c r="W52" s="23" t="s">
        <v>980</v>
      </c>
      <c r="X52" s="23" t="s">
        <v>981</v>
      </c>
      <c r="Y52" s="23" t="s">
        <v>8</v>
      </c>
      <c r="Z52" s="23" t="s">
        <v>1066</v>
      </c>
      <c r="AA52" s="23" t="s">
        <v>114</v>
      </c>
      <c r="AB52" s="23" t="s">
        <v>108</v>
      </c>
      <c r="AC52" s="23" t="s">
        <v>2110</v>
      </c>
      <c r="AD52" s="25">
        <f t="shared" ca="1" si="6"/>
        <v>3.7123287671232879</v>
      </c>
      <c r="AE52" s="45">
        <v>700000000</v>
      </c>
      <c r="AF52" s="33">
        <f>VLOOKUP(J52,Library!A:B,2,0)</f>
        <v>1</v>
      </c>
      <c r="AG52" s="33">
        <f>VLOOKUP(J52,Library!A:G,7,0)</f>
        <v>3</v>
      </c>
      <c r="AH52" s="28">
        <f>VLOOKUP(W52,Library!W:X,2,0)</f>
        <v>3</v>
      </c>
      <c r="AI52" s="28">
        <f>VLOOKUP(X52,Library!Y:Z,2,0)</f>
        <v>3</v>
      </c>
      <c r="AJ52" s="28" t="str">
        <f>VLOOKUP(Y52,Library!AA:AB,2,0)</f>
        <v>N/A</v>
      </c>
      <c r="AK52" s="33">
        <f>IF(MAX(AH52,AI52,AJ52)=0,VLOOKUP(I52,Library!$J:$P,7,0),MAX(AH52,AI52,AJ52))</f>
        <v>3</v>
      </c>
      <c r="AL52" s="33">
        <f t="shared" ca="1" si="8"/>
        <v>3</v>
      </c>
      <c r="AM52" s="33">
        <f>VLOOKUP(AB52,Library!T:U,2,0)</f>
        <v>1</v>
      </c>
      <c r="AN52" s="34">
        <f t="shared" ca="1" si="9"/>
        <v>2.2000000000000002</v>
      </c>
      <c r="AO52" s="33">
        <f t="shared" ca="1" si="10"/>
        <v>3</v>
      </c>
      <c r="AP52" s="28" t="s">
        <v>136</v>
      </c>
      <c r="AQ52" s="25" t="s">
        <v>128</v>
      </c>
      <c r="AR52" s="28" t="s">
        <v>278</v>
      </c>
      <c r="AS52" s="28" t="s">
        <v>279</v>
      </c>
      <c r="AT52" s="28" t="s">
        <v>280</v>
      </c>
      <c r="AU52" s="23" t="s">
        <v>282</v>
      </c>
      <c r="AV52" s="23" t="s">
        <v>35</v>
      </c>
      <c r="AW52" s="25" t="s">
        <v>128</v>
      </c>
      <c r="AX52" s="25" t="s">
        <v>128</v>
      </c>
      <c r="AY52" s="25" t="s">
        <v>128</v>
      </c>
      <c r="AZ52" s="25" t="s">
        <v>128</v>
      </c>
      <c r="BA52" s="25" t="s">
        <v>128</v>
      </c>
      <c r="BB52" s="25" t="s">
        <v>128</v>
      </c>
      <c r="BC52" s="25" t="s">
        <v>128</v>
      </c>
      <c r="BD52" s="25" t="s">
        <v>128</v>
      </c>
      <c r="BE52" s="25" t="s">
        <v>128</v>
      </c>
      <c r="BF52" s="25" t="s">
        <v>128</v>
      </c>
      <c r="BG52" s="25" t="s">
        <v>128</v>
      </c>
      <c r="BH52" s="25" t="s">
        <v>128</v>
      </c>
      <c r="BI52" s="25" t="s">
        <v>114</v>
      </c>
      <c r="BJ52" s="23" t="s">
        <v>128</v>
      </c>
      <c r="BK52" t="s">
        <v>1105</v>
      </c>
      <c r="BL52" s="27" t="s">
        <v>281</v>
      </c>
      <c r="BM52" s="28">
        <v>38566000</v>
      </c>
      <c r="BN52" s="72">
        <f t="shared" si="7"/>
        <v>5.5094285714285714E-2</v>
      </c>
    </row>
    <row r="53" spans="1:66" ht="15">
      <c r="A53" s="28">
        <v>49</v>
      </c>
      <c r="B53" s="27" t="s">
        <v>283</v>
      </c>
      <c r="C53" s="28" t="s">
        <v>1196</v>
      </c>
      <c r="D53" s="27" t="s">
        <v>284</v>
      </c>
      <c r="E53" s="43">
        <f ca="1">IF(AW53="Y","Defaulted",IF(OR(IFERROR(_xlfn.XLOOKUP(I53,Library!$J:$J,Library!$P:$P),AK53)=6,IFERROR(_xlfn.XLOOKUP(I53,Library!$J:$J,Library!$P:$P),AK53)=7),"N/A",AO53))</f>
        <v>3</v>
      </c>
      <c r="F53" s="25" t="str">
        <f t="shared" si="4"/>
        <v>Y</v>
      </c>
      <c r="G53" s="25" t="str">
        <f t="shared" si="5"/>
        <v>N</v>
      </c>
      <c r="H53" s="25" t="s">
        <v>128</v>
      </c>
      <c r="I53" s="29" t="s">
        <v>285</v>
      </c>
      <c r="J53" s="44" t="str">
        <f t="shared" si="11"/>
        <v>投资级别优先可赎回/可售回债</v>
      </c>
      <c r="K53" s="27" t="s">
        <v>21</v>
      </c>
      <c r="L53" s="29">
        <v>82.125</v>
      </c>
      <c r="M53" s="29">
        <v>82.385000000000005</v>
      </c>
      <c r="N53" s="29">
        <v>5.6417661527353387</v>
      </c>
      <c r="O53" s="29">
        <v>5.6178375169151602</v>
      </c>
      <c r="P53" s="30">
        <v>4.2</v>
      </c>
      <c r="Q53" s="27" t="s">
        <v>107</v>
      </c>
      <c r="R53" s="31">
        <v>2</v>
      </c>
      <c r="S53" s="25" t="s">
        <v>3511</v>
      </c>
      <c r="T53" s="25" t="s">
        <v>110</v>
      </c>
      <c r="U53" s="25" t="s">
        <v>288</v>
      </c>
      <c r="V53" s="25" t="s">
        <v>128</v>
      </c>
      <c r="W53" s="23" t="s">
        <v>974</v>
      </c>
      <c r="X53" s="23" t="s">
        <v>975</v>
      </c>
      <c r="Y53" s="23" t="s">
        <v>77</v>
      </c>
      <c r="Z53" s="23" t="s">
        <v>1066</v>
      </c>
      <c r="AA53" s="23" t="s">
        <v>114</v>
      </c>
      <c r="AB53" s="23" t="s">
        <v>108</v>
      </c>
      <c r="AC53" s="23" t="s">
        <v>2111</v>
      </c>
      <c r="AD53" s="25">
        <f t="shared" ca="1" si="6"/>
        <v>21.616438356164384</v>
      </c>
      <c r="AE53" s="45">
        <v>1750000000</v>
      </c>
      <c r="AF53" s="33">
        <f>VLOOKUP(J53,Library!A:B,2,0)</f>
        <v>1</v>
      </c>
      <c r="AG53" s="33">
        <f>VLOOKUP(J53,Library!A:G,7,0)</f>
        <v>3</v>
      </c>
      <c r="AH53" s="28">
        <f>VLOOKUP(W53,Library!W:X,2,0)</f>
        <v>3</v>
      </c>
      <c r="AI53" s="28">
        <f>VLOOKUP(X53,Library!Y:Z,2,0)</f>
        <v>3</v>
      </c>
      <c r="AJ53" s="28">
        <f>VLOOKUP(Y53,Library!AA:AB,2,0)</f>
        <v>3</v>
      </c>
      <c r="AK53" s="33">
        <f>IF(MAX(AH53,AI53,AJ53)=0,VLOOKUP(I53,Library!$J:$P,7,0),MAX(AH53,AI53,AJ53))</f>
        <v>3</v>
      </c>
      <c r="AL53" s="33">
        <f t="shared" ca="1" si="8"/>
        <v>5</v>
      </c>
      <c r="AM53" s="33">
        <f>VLOOKUP(AB53,Library!T:U,2,0)</f>
        <v>1</v>
      </c>
      <c r="AN53" s="34">
        <f t="shared" ca="1" si="9"/>
        <v>2.4</v>
      </c>
      <c r="AO53" s="33">
        <f t="shared" ca="1" si="10"/>
        <v>3</v>
      </c>
      <c r="AP53" s="28" t="s">
        <v>274</v>
      </c>
      <c r="AQ53" s="25" t="s">
        <v>128</v>
      </c>
      <c r="AR53" s="28" t="s">
        <v>286</v>
      </c>
      <c r="AS53" s="28" t="s">
        <v>287</v>
      </c>
      <c r="AT53" s="28" t="s">
        <v>284</v>
      </c>
      <c r="AU53" s="23" t="s">
        <v>288</v>
      </c>
      <c r="AV53" s="23" t="s">
        <v>35</v>
      </c>
      <c r="AW53" s="25" t="s">
        <v>128</v>
      </c>
      <c r="AX53" s="25" t="s">
        <v>128</v>
      </c>
      <c r="AY53" s="25" t="s">
        <v>128</v>
      </c>
      <c r="AZ53" s="25" t="s">
        <v>128</v>
      </c>
      <c r="BA53" s="25" t="s">
        <v>128</v>
      </c>
      <c r="BB53" s="25" t="s">
        <v>128</v>
      </c>
      <c r="BC53" s="25" t="s">
        <v>128</v>
      </c>
      <c r="BD53" s="25" t="s">
        <v>128</v>
      </c>
      <c r="BE53" s="25" t="s">
        <v>128</v>
      </c>
      <c r="BF53" s="25" t="s">
        <v>128</v>
      </c>
      <c r="BG53" s="25" t="s">
        <v>128</v>
      </c>
      <c r="BH53" s="25" t="s">
        <v>128</v>
      </c>
      <c r="BI53" s="25" t="s">
        <v>114</v>
      </c>
      <c r="BJ53" s="23" t="s">
        <v>128</v>
      </c>
      <c r="BK53" t="s">
        <v>1105</v>
      </c>
      <c r="BL53" s="27" t="s">
        <v>283</v>
      </c>
      <c r="BM53" s="28">
        <v>84947000</v>
      </c>
      <c r="BN53" s="72">
        <f t="shared" si="7"/>
        <v>4.8541142857142859E-2</v>
      </c>
    </row>
    <row r="54" spans="1:66" ht="15">
      <c r="A54" s="28">
        <v>50</v>
      </c>
      <c r="B54" s="27" t="s">
        <v>289</v>
      </c>
      <c r="C54" s="28" t="s">
        <v>1197</v>
      </c>
      <c r="D54" s="27" t="s">
        <v>284</v>
      </c>
      <c r="E54" s="43">
        <f ca="1">IF(AW54="Y","Defaulted",IF(OR(IFERROR(_xlfn.XLOOKUP(I54,Library!$J:$J,Library!$P:$P),AK54)=6,IFERROR(_xlfn.XLOOKUP(I54,Library!$J:$J,Library!$P:$P),AK54)=7),"N/A",AO54))</f>
        <v>3</v>
      </c>
      <c r="F54" s="25" t="str">
        <f t="shared" si="4"/>
        <v>Y</v>
      </c>
      <c r="G54" s="25" t="str">
        <f t="shared" si="5"/>
        <v>N</v>
      </c>
      <c r="H54" s="25" t="s">
        <v>128</v>
      </c>
      <c r="I54" s="29" t="s">
        <v>285</v>
      </c>
      <c r="J54" s="44" t="str">
        <f t="shared" si="11"/>
        <v>投资级别优先可赎回/可售回债</v>
      </c>
      <c r="K54" s="27" t="s">
        <v>21</v>
      </c>
      <c r="L54" s="29">
        <v>66.539000000000001</v>
      </c>
      <c r="M54" s="29">
        <v>66.69</v>
      </c>
      <c r="N54" s="29">
        <v>5.6835947560407103</v>
      </c>
      <c r="O54" s="29">
        <v>5.6685157614529436</v>
      </c>
      <c r="P54" s="30">
        <v>3.15</v>
      </c>
      <c r="Q54" s="27" t="s">
        <v>107</v>
      </c>
      <c r="R54" s="31">
        <v>2</v>
      </c>
      <c r="S54" s="25" t="s">
        <v>3549</v>
      </c>
      <c r="T54" s="25" t="s">
        <v>110</v>
      </c>
      <c r="U54" s="25" t="s">
        <v>3550</v>
      </c>
      <c r="V54" s="25" t="s">
        <v>128</v>
      </c>
      <c r="W54" s="23" t="s">
        <v>974</v>
      </c>
      <c r="X54" s="23" t="s">
        <v>975</v>
      </c>
      <c r="Y54" s="23" t="s">
        <v>77</v>
      </c>
      <c r="Z54" s="23" t="s">
        <v>1066</v>
      </c>
      <c r="AA54" s="23" t="s">
        <v>114</v>
      </c>
      <c r="AB54" s="23" t="s">
        <v>108</v>
      </c>
      <c r="AC54" s="23" t="s">
        <v>2112</v>
      </c>
      <c r="AD54" s="25">
        <f t="shared" ca="1" si="6"/>
        <v>24.797260273972604</v>
      </c>
      <c r="AE54" s="45">
        <v>1500000000</v>
      </c>
      <c r="AF54" s="33">
        <f>VLOOKUP(J54,Library!A:B,2,0)</f>
        <v>1</v>
      </c>
      <c r="AG54" s="33">
        <f>VLOOKUP(J54,Library!A:G,7,0)</f>
        <v>3</v>
      </c>
      <c r="AH54" s="28">
        <f>VLOOKUP(W54,Library!W:X,2,0)</f>
        <v>3</v>
      </c>
      <c r="AI54" s="28">
        <f>VLOOKUP(X54,Library!Y:Z,2,0)</f>
        <v>3</v>
      </c>
      <c r="AJ54" s="28">
        <f>VLOOKUP(Y54,Library!AA:AB,2,0)</f>
        <v>3</v>
      </c>
      <c r="AK54" s="33">
        <f>IF(MAX(AH54,AI54,AJ54)=0,VLOOKUP(I54,Library!$J:$P,7,0),MAX(AH54,AI54,AJ54))</f>
        <v>3</v>
      </c>
      <c r="AL54" s="33">
        <f t="shared" ca="1" si="8"/>
        <v>5</v>
      </c>
      <c r="AM54" s="33">
        <f>VLOOKUP(AB54,Library!T:U,2,0)</f>
        <v>1</v>
      </c>
      <c r="AN54" s="34">
        <f t="shared" ca="1" si="9"/>
        <v>2.4</v>
      </c>
      <c r="AO54" s="33">
        <f t="shared" ca="1" si="10"/>
        <v>3</v>
      </c>
      <c r="AP54" s="28" t="s">
        <v>274</v>
      </c>
      <c r="AQ54" s="25" t="s">
        <v>128</v>
      </c>
      <c r="AR54" s="28" t="s">
        <v>286</v>
      </c>
      <c r="AS54" s="28" t="s">
        <v>287</v>
      </c>
      <c r="AT54" s="28" t="s">
        <v>284</v>
      </c>
      <c r="AU54" s="23" t="s">
        <v>290</v>
      </c>
      <c r="AV54" s="23" t="s">
        <v>35</v>
      </c>
      <c r="AW54" s="25" t="s">
        <v>128</v>
      </c>
      <c r="AX54" s="25" t="s">
        <v>128</v>
      </c>
      <c r="AY54" s="25" t="s">
        <v>128</v>
      </c>
      <c r="AZ54" s="25" t="s">
        <v>128</v>
      </c>
      <c r="BA54" s="25" t="s">
        <v>128</v>
      </c>
      <c r="BB54" s="25" t="s">
        <v>128</v>
      </c>
      <c r="BC54" s="25" t="s">
        <v>128</v>
      </c>
      <c r="BD54" s="25" t="s">
        <v>128</v>
      </c>
      <c r="BE54" s="25" t="s">
        <v>128</v>
      </c>
      <c r="BF54" s="25" t="s">
        <v>128</v>
      </c>
      <c r="BG54" s="25" t="s">
        <v>128</v>
      </c>
      <c r="BH54" s="25" t="s">
        <v>128</v>
      </c>
      <c r="BI54" s="25" t="s">
        <v>114</v>
      </c>
      <c r="BJ54" s="23" t="s">
        <v>128</v>
      </c>
      <c r="BK54" t="s">
        <v>1105</v>
      </c>
      <c r="BL54" s="27" t="s">
        <v>289</v>
      </c>
      <c r="BM54" s="28">
        <v>163222000</v>
      </c>
      <c r="BN54" s="72">
        <f t="shared" si="7"/>
        <v>0.10881466666666667</v>
      </c>
    </row>
    <row r="55" spans="1:66" ht="15">
      <c r="A55" s="28">
        <v>51</v>
      </c>
      <c r="B55" s="23" t="s">
        <v>291</v>
      </c>
      <c r="C55" s="28" t="s">
        <v>1198</v>
      </c>
      <c r="D55" s="27" t="s">
        <v>284</v>
      </c>
      <c r="E55" s="43">
        <f ca="1">IF(AW55="Y","Defaulted",IF(OR(IFERROR(_xlfn.XLOOKUP(I55,Library!$J:$J,Library!$P:$P),AK55)=6,IFERROR(_xlfn.XLOOKUP(I55,Library!$J:$J,Library!$P:$P),AK55)=7),"N/A",AO55))</f>
        <v>3</v>
      </c>
      <c r="F55" s="25" t="str">
        <f t="shared" si="4"/>
        <v>Y</v>
      </c>
      <c r="G55" s="25" t="str">
        <f t="shared" si="5"/>
        <v>N</v>
      </c>
      <c r="H55" s="25" t="s">
        <v>128</v>
      </c>
      <c r="I55" s="29" t="s">
        <v>285</v>
      </c>
      <c r="J55" s="44" t="str">
        <f t="shared" si="11"/>
        <v>投资级别优先可赎回/可售回债</v>
      </c>
      <c r="K55" s="27" t="s">
        <v>21</v>
      </c>
      <c r="L55" s="29">
        <v>98.837000000000003</v>
      </c>
      <c r="M55" s="29">
        <v>98.92</v>
      </c>
      <c r="N55" s="29">
        <v>4.1583339283086618</v>
      </c>
      <c r="O55" s="29">
        <v>4.1037170747309446</v>
      </c>
      <c r="P55" s="30">
        <v>3.4</v>
      </c>
      <c r="Q55" s="27" t="s">
        <v>107</v>
      </c>
      <c r="R55" s="31">
        <v>2</v>
      </c>
      <c r="S55" s="25" t="s">
        <v>3511</v>
      </c>
      <c r="T55" s="25" t="s">
        <v>110</v>
      </c>
      <c r="U55" s="25" t="s">
        <v>3551</v>
      </c>
      <c r="V55" s="25" t="s">
        <v>128</v>
      </c>
      <c r="W55" s="23" t="s">
        <v>974</v>
      </c>
      <c r="X55" s="23" t="s">
        <v>975</v>
      </c>
      <c r="Y55" s="23" t="s">
        <v>77</v>
      </c>
      <c r="Z55" s="23" t="s">
        <v>1066</v>
      </c>
      <c r="AA55" s="23" t="s">
        <v>114</v>
      </c>
      <c r="AB55" s="23" t="s">
        <v>108</v>
      </c>
      <c r="AC55" s="23" t="s">
        <v>2113</v>
      </c>
      <c r="AD55" s="25">
        <f t="shared" ca="1" si="6"/>
        <v>1.6027397260273972</v>
      </c>
      <c r="AE55" s="32">
        <v>2550000000</v>
      </c>
      <c r="AF55" s="33">
        <f>VLOOKUP(J55,Library!A:B,2,0)</f>
        <v>1</v>
      </c>
      <c r="AG55" s="33">
        <f>VLOOKUP(J55,Library!A:G,7,0)</f>
        <v>3</v>
      </c>
      <c r="AH55" s="28">
        <f>VLOOKUP(W55,Library!W:X,2,0)</f>
        <v>3</v>
      </c>
      <c r="AI55" s="28">
        <f>VLOOKUP(X55,Library!Y:Z,2,0)</f>
        <v>3</v>
      </c>
      <c r="AJ55" s="28">
        <f>VLOOKUP(Y55,Library!AA:AB,2,0)</f>
        <v>3</v>
      </c>
      <c r="AK55" s="33">
        <f>IF(MAX(AH55,AI55,AJ55)=0,VLOOKUP(I55,Library!$J:$P,7,0),MAX(AH55,AI55,AJ55))</f>
        <v>3</v>
      </c>
      <c r="AL55" s="33">
        <f t="shared" ca="1" si="8"/>
        <v>3</v>
      </c>
      <c r="AM55" s="33">
        <f>VLOOKUP(AB55,Library!T:U,2,0)</f>
        <v>1</v>
      </c>
      <c r="AN55" s="34">
        <f t="shared" ca="1" si="9"/>
        <v>2.2000000000000002</v>
      </c>
      <c r="AO55" s="33">
        <f t="shared" ca="1" si="10"/>
        <v>3</v>
      </c>
      <c r="AP55" s="28" t="s">
        <v>274</v>
      </c>
      <c r="AQ55" s="25" t="s">
        <v>128</v>
      </c>
      <c r="AR55" s="28" t="s">
        <v>286</v>
      </c>
      <c r="AS55" s="28" t="s">
        <v>287</v>
      </c>
      <c r="AT55" s="28" t="s">
        <v>1797</v>
      </c>
      <c r="AU55" s="23" t="s">
        <v>2439</v>
      </c>
      <c r="AV55" s="23" t="s">
        <v>35</v>
      </c>
      <c r="AW55" s="25" t="s">
        <v>128</v>
      </c>
      <c r="AX55" s="25" t="s">
        <v>128</v>
      </c>
      <c r="AY55" s="25" t="s">
        <v>128</v>
      </c>
      <c r="AZ55" s="25" t="s">
        <v>128</v>
      </c>
      <c r="BA55" s="25" t="s">
        <v>128</v>
      </c>
      <c r="BB55" s="25" t="s">
        <v>128</v>
      </c>
      <c r="BC55" s="25" t="s">
        <v>128</v>
      </c>
      <c r="BD55" s="25" t="s">
        <v>128</v>
      </c>
      <c r="BE55" s="25" t="s">
        <v>128</v>
      </c>
      <c r="BF55" s="25" t="s">
        <v>128</v>
      </c>
      <c r="BG55" s="25" t="s">
        <v>128</v>
      </c>
      <c r="BH55" s="25" t="s">
        <v>128</v>
      </c>
      <c r="BI55" s="25" t="s">
        <v>114</v>
      </c>
      <c r="BJ55" s="23" t="s">
        <v>128</v>
      </c>
      <c r="BK55" t="s">
        <v>1105</v>
      </c>
      <c r="BL55" s="23" t="s">
        <v>291</v>
      </c>
      <c r="BM55" s="28">
        <v>298488000</v>
      </c>
      <c r="BN55" s="72">
        <f t="shared" si="7"/>
        <v>0.11705411764705882</v>
      </c>
    </row>
    <row r="56" spans="1:66" ht="15">
      <c r="A56" s="28">
        <v>52</v>
      </c>
      <c r="B56" s="23" t="s">
        <v>292</v>
      </c>
      <c r="C56" s="28" t="s">
        <v>1199</v>
      </c>
      <c r="D56" s="27" t="s">
        <v>284</v>
      </c>
      <c r="E56" s="43">
        <f ca="1">IF(AW56="Y","Defaulted",IF(OR(IFERROR(_xlfn.XLOOKUP(I56,Library!$J:$J,Library!$P:$P),AK56)=6,IFERROR(_xlfn.XLOOKUP(I56,Library!$J:$J,Library!$P:$P),AK56)=7),"N/A",AO56))</f>
        <v>3</v>
      </c>
      <c r="F56" s="25" t="str">
        <f t="shared" si="4"/>
        <v>Y</v>
      </c>
      <c r="G56" s="25" t="str">
        <f t="shared" si="5"/>
        <v>N</v>
      </c>
      <c r="H56" s="25" t="s">
        <v>128</v>
      </c>
      <c r="I56" s="29" t="s">
        <v>285</v>
      </c>
      <c r="J56" s="44" t="str">
        <f t="shared" si="11"/>
        <v>投资级别优先可赎回/可售回债</v>
      </c>
      <c r="K56" s="27" t="s">
        <v>21</v>
      </c>
      <c r="L56" s="29">
        <v>90.441000000000003</v>
      </c>
      <c r="M56" s="29">
        <v>90.563999999999993</v>
      </c>
      <c r="N56" s="29">
        <v>4.3649452669957833</v>
      </c>
      <c r="O56" s="29">
        <v>4.3344321661776419</v>
      </c>
      <c r="P56" s="30">
        <v>2.125</v>
      </c>
      <c r="Q56" s="27" t="s">
        <v>107</v>
      </c>
      <c r="R56" s="31">
        <v>2</v>
      </c>
      <c r="S56" s="25" t="s">
        <v>3549</v>
      </c>
      <c r="T56" s="25" t="s">
        <v>110</v>
      </c>
      <c r="U56" s="25" t="s">
        <v>3552</v>
      </c>
      <c r="V56" s="25" t="s">
        <v>128</v>
      </c>
      <c r="W56" s="23" t="s">
        <v>974</v>
      </c>
      <c r="X56" s="23" t="s">
        <v>975</v>
      </c>
      <c r="Y56" s="23" t="s">
        <v>77</v>
      </c>
      <c r="Z56" s="23" t="s">
        <v>1066</v>
      </c>
      <c r="AA56" s="23" t="s">
        <v>114</v>
      </c>
      <c r="AB56" s="23" t="s">
        <v>108</v>
      </c>
      <c r="AC56" s="23" t="s">
        <v>2114</v>
      </c>
      <c r="AD56" s="25">
        <f t="shared" ca="1" si="6"/>
        <v>4.7835616438356166</v>
      </c>
      <c r="AE56" s="32">
        <v>1500000000</v>
      </c>
      <c r="AF56" s="33">
        <f>VLOOKUP(J56,Library!A:B,2,0)</f>
        <v>1</v>
      </c>
      <c r="AG56" s="33">
        <f>VLOOKUP(J56,Library!A:G,7,0)</f>
        <v>3</v>
      </c>
      <c r="AH56" s="28">
        <f>VLOOKUP(W56,Library!W:X,2,0)</f>
        <v>3</v>
      </c>
      <c r="AI56" s="28">
        <f>VLOOKUP(X56,Library!Y:Z,2,0)</f>
        <v>3</v>
      </c>
      <c r="AJ56" s="28">
        <f>VLOOKUP(Y56,Library!AA:AB,2,0)</f>
        <v>3</v>
      </c>
      <c r="AK56" s="33">
        <f>IF(MAX(AH56,AI56,AJ56)=0,VLOOKUP(I56,Library!$J:$P,7,0),MAX(AH56,AI56,AJ56))</f>
        <v>3</v>
      </c>
      <c r="AL56" s="33">
        <f t="shared" ca="1" si="8"/>
        <v>3</v>
      </c>
      <c r="AM56" s="33">
        <f>VLOOKUP(AB56,Library!T:U,2,0)</f>
        <v>1</v>
      </c>
      <c r="AN56" s="34">
        <f t="shared" ca="1" si="9"/>
        <v>2.2000000000000002</v>
      </c>
      <c r="AO56" s="33">
        <f t="shared" ca="1" si="10"/>
        <v>3</v>
      </c>
      <c r="AP56" s="28" t="s">
        <v>274</v>
      </c>
      <c r="AQ56" s="25" t="s">
        <v>128</v>
      </c>
      <c r="AR56" s="28" t="s">
        <v>286</v>
      </c>
      <c r="AS56" s="28" t="s">
        <v>287</v>
      </c>
      <c r="AT56" s="28" t="s">
        <v>1797</v>
      </c>
      <c r="AU56" s="23" t="s">
        <v>2440</v>
      </c>
      <c r="AV56" s="23" t="s">
        <v>35</v>
      </c>
      <c r="AW56" s="25" t="s">
        <v>128</v>
      </c>
      <c r="AX56" s="25" t="s">
        <v>128</v>
      </c>
      <c r="AY56" s="25" t="s">
        <v>128</v>
      </c>
      <c r="AZ56" s="25" t="s">
        <v>128</v>
      </c>
      <c r="BA56" s="25" t="s">
        <v>128</v>
      </c>
      <c r="BB56" s="25" t="s">
        <v>128</v>
      </c>
      <c r="BC56" s="25" t="s">
        <v>128</v>
      </c>
      <c r="BD56" s="25" t="s">
        <v>128</v>
      </c>
      <c r="BE56" s="25" t="s">
        <v>128</v>
      </c>
      <c r="BF56" s="25" t="s">
        <v>128</v>
      </c>
      <c r="BG56" s="25" t="s">
        <v>128</v>
      </c>
      <c r="BH56" s="25" t="s">
        <v>128</v>
      </c>
      <c r="BI56" s="25" t="s">
        <v>114</v>
      </c>
      <c r="BJ56" s="23" t="s">
        <v>128</v>
      </c>
      <c r="BK56" t="s">
        <v>1105</v>
      </c>
      <c r="BL56" s="23" t="s">
        <v>292</v>
      </c>
      <c r="BM56" s="28">
        <v>317144000</v>
      </c>
      <c r="BN56" s="72">
        <f t="shared" si="7"/>
        <v>0.21142933333333333</v>
      </c>
    </row>
    <row r="57" spans="1:66" ht="15">
      <c r="A57" s="28">
        <v>53</v>
      </c>
      <c r="B57" s="23" t="s">
        <v>293</v>
      </c>
      <c r="C57" s="28" t="s">
        <v>1200</v>
      </c>
      <c r="D57" s="27" t="s">
        <v>284</v>
      </c>
      <c r="E57" s="43">
        <f ca="1">IF(AW57="Y","Defaulted",IF(OR(IFERROR(_xlfn.XLOOKUP(I57,Library!$J:$J,Library!$P:$P),AK57)=6,IFERROR(_xlfn.XLOOKUP(I57,Library!$J:$J,Library!$P:$P),AK57)=7),"N/A",AO57))</f>
        <v>3</v>
      </c>
      <c r="F57" s="25" t="str">
        <f t="shared" si="4"/>
        <v>Y</v>
      </c>
      <c r="G57" s="25" t="str">
        <f t="shared" si="5"/>
        <v>N</v>
      </c>
      <c r="H57" s="25" t="s">
        <v>128</v>
      </c>
      <c r="I57" s="29" t="s">
        <v>285</v>
      </c>
      <c r="J57" s="44" t="str">
        <f t="shared" si="11"/>
        <v>投资级别优先可赎回/可售回债</v>
      </c>
      <c r="K57" s="27" t="s">
        <v>21</v>
      </c>
      <c r="L57" s="29">
        <v>97.513999999999996</v>
      </c>
      <c r="M57" s="29">
        <v>97.747</v>
      </c>
      <c r="N57" s="29">
        <v>4.8574296632107972</v>
      </c>
      <c r="O57" s="29">
        <v>4.8234302641082225</v>
      </c>
      <c r="P57" s="30">
        <v>4.5</v>
      </c>
      <c r="Q57" s="27" t="s">
        <v>107</v>
      </c>
      <c r="R57" s="31">
        <v>2</v>
      </c>
      <c r="S57" s="25" t="s">
        <v>3553</v>
      </c>
      <c r="T57" s="25" t="s">
        <v>110</v>
      </c>
      <c r="U57" s="25" t="s">
        <v>3554</v>
      </c>
      <c r="V57" s="25" t="s">
        <v>128</v>
      </c>
      <c r="W57" s="23" t="s">
        <v>974</v>
      </c>
      <c r="X57" s="23" t="s">
        <v>975</v>
      </c>
      <c r="Y57" s="23" t="s">
        <v>77</v>
      </c>
      <c r="Z57" s="23" t="s">
        <v>1066</v>
      </c>
      <c r="AA57" s="23" t="s">
        <v>114</v>
      </c>
      <c r="AB57" s="23" t="s">
        <v>108</v>
      </c>
      <c r="AC57" s="23" t="s">
        <v>2115</v>
      </c>
      <c r="AD57" s="25">
        <f t="shared" ca="1" si="6"/>
        <v>8.5863013698630137</v>
      </c>
      <c r="AE57" s="32">
        <v>697670000</v>
      </c>
      <c r="AF57" s="33">
        <f>VLOOKUP(J57,Library!A:B,2,0)</f>
        <v>1</v>
      </c>
      <c r="AG57" s="33">
        <f>VLOOKUP(J57,Library!A:G,7,0)</f>
        <v>3</v>
      </c>
      <c r="AH57" s="28">
        <f>VLOOKUP(W57,Library!W:X,2,0)</f>
        <v>3</v>
      </c>
      <c r="AI57" s="28">
        <f>VLOOKUP(X57,Library!Y:Z,2,0)</f>
        <v>3</v>
      </c>
      <c r="AJ57" s="28">
        <f>VLOOKUP(Y57,Library!AA:AB,2,0)</f>
        <v>3</v>
      </c>
      <c r="AK57" s="33">
        <f>IF(MAX(AH57,AI57,AJ57)=0,VLOOKUP(I57,Library!$J:$P,7,0),MAX(AH57,AI57,AJ57))</f>
        <v>3</v>
      </c>
      <c r="AL57" s="33">
        <f t="shared" ca="1" si="8"/>
        <v>4</v>
      </c>
      <c r="AM57" s="33">
        <f>VLOOKUP(AB57,Library!T:U,2,0)</f>
        <v>1</v>
      </c>
      <c r="AN57" s="34">
        <f t="shared" ca="1" si="9"/>
        <v>2.2999999999999998</v>
      </c>
      <c r="AO57" s="33">
        <f t="shared" ca="1" si="10"/>
        <v>3</v>
      </c>
      <c r="AP57" s="28" t="s">
        <v>274</v>
      </c>
      <c r="AQ57" s="25" t="s">
        <v>128</v>
      </c>
      <c r="AR57" s="28" t="s">
        <v>286</v>
      </c>
      <c r="AS57" s="28" t="s">
        <v>287</v>
      </c>
      <c r="AT57" s="28" t="s">
        <v>1797</v>
      </c>
      <c r="AU57" s="23" t="s">
        <v>2441</v>
      </c>
      <c r="AV57" s="23" t="s">
        <v>35</v>
      </c>
      <c r="AW57" s="25" t="s">
        <v>128</v>
      </c>
      <c r="AX57" s="25" t="s">
        <v>128</v>
      </c>
      <c r="AY57" s="25" t="s">
        <v>128</v>
      </c>
      <c r="AZ57" s="25" t="s">
        <v>128</v>
      </c>
      <c r="BA57" s="25" t="s">
        <v>128</v>
      </c>
      <c r="BB57" s="25" t="s">
        <v>128</v>
      </c>
      <c r="BC57" s="25" t="s">
        <v>128</v>
      </c>
      <c r="BD57" s="25" t="s">
        <v>128</v>
      </c>
      <c r="BE57" s="25" t="s">
        <v>128</v>
      </c>
      <c r="BF57" s="25" t="s">
        <v>128</v>
      </c>
      <c r="BG57" s="25" t="s">
        <v>128</v>
      </c>
      <c r="BH57" s="25" t="s">
        <v>128</v>
      </c>
      <c r="BI57" s="25" t="s">
        <v>114</v>
      </c>
      <c r="BJ57" s="23" t="s">
        <v>128</v>
      </c>
      <c r="BK57" t="s">
        <v>1105</v>
      </c>
      <c r="BL57" s="23" t="s">
        <v>293</v>
      </c>
      <c r="BM57" s="28">
        <v>60823000</v>
      </c>
      <c r="BN57" s="72">
        <f t="shared" si="7"/>
        <v>8.718018547450801E-2</v>
      </c>
    </row>
    <row r="58" spans="1:66" ht="15">
      <c r="A58" s="28">
        <v>54</v>
      </c>
      <c r="B58" s="23" t="s">
        <v>294</v>
      </c>
      <c r="C58" s="28" t="s">
        <v>1201</v>
      </c>
      <c r="D58" s="27" t="s">
        <v>284</v>
      </c>
      <c r="E58" s="43">
        <f ca="1">IF(AW58="Y","Defaulted",IF(OR(IFERROR(_xlfn.XLOOKUP(I58,Library!$J:$J,Library!$P:$P),AK58)=6,IFERROR(_xlfn.XLOOKUP(I58,Library!$J:$J,Library!$P:$P),AK58)=7),"N/A",AO58))</f>
        <v>3</v>
      </c>
      <c r="F58" s="25" t="str">
        <f t="shared" si="4"/>
        <v>Y</v>
      </c>
      <c r="G58" s="25" t="str">
        <f t="shared" si="5"/>
        <v>N</v>
      </c>
      <c r="H58" s="25" t="s">
        <v>128</v>
      </c>
      <c r="I58" s="29" t="s">
        <v>285</v>
      </c>
      <c r="J58" s="44" t="str">
        <f t="shared" si="11"/>
        <v>投资级别优先可赎回/可售回债</v>
      </c>
      <c r="K58" s="27" t="s">
        <v>21</v>
      </c>
      <c r="L58" s="29">
        <v>90.408000000000001</v>
      </c>
      <c r="M58" s="29">
        <v>90.561000000000007</v>
      </c>
      <c r="N58" s="29">
        <v>5.1057504809837413</v>
      </c>
      <c r="O58" s="29">
        <v>5.0870167581867003</v>
      </c>
      <c r="P58" s="30">
        <v>4</v>
      </c>
      <c r="Q58" s="27" t="s">
        <v>107</v>
      </c>
      <c r="R58" s="31">
        <v>2</v>
      </c>
      <c r="S58" s="25" t="s">
        <v>3511</v>
      </c>
      <c r="T58" s="25" t="s">
        <v>110</v>
      </c>
      <c r="U58" s="25" t="s">
        <v>2442</v>
      </c>
      <c r="V58" s="25" t="s">
        <v>128</v>
      </c>
      <c r="W58" s="23" t="s">
        <v>974</v>
      </c>
      <c r="X58" s="23" t="s">
        <v>975</v>
      </c>
      <c r="Y58" s="23" t="s">
        <v>77</v>
      </c>
      <c r="Z58" s="23" t="s">
        <v>1066</v>
      </c>
      <c r="AA58" s="23" t="s">
        <v>114</v>
      </c>
      <c r="AB58" s="23" t="s">
        <v>108</v>
      </c>
      <c r="AC58" s="23" t="s">
        <v>2116</v>
      </c>
      <c r="AD58" s="25">
        <f t="shared" ca="1" si="6"/>
        <v>11.610958904109589</v>
      </c>
      <c r="AE58" s="32">
        <v>1000000000</v>
      </c>
      <c r="AF58" s="33">
        <f>VLOOKUP(J58,Library!A:B,2,0)</f>
        <v>1</v>
      </c>
      <c r="AG58" s="33">
        <f>VLOOKUP(J58,Library!A:G,7,0)</f>
        <v>3</v>
      </c>
      <c r="AH58" s="28">
        <f>VLOOKUP(W58,Library!W:X,2,0)</f>
        <v>3</v>
      </c>
      <c r="AI58" s="28">
        <f>VLOOKUP(X58,Library!Y:Z,2,0)</f>
        <v>3</v>
      </c>
      <c r="AJ58" s="28">
        <f>VLOOKUP(Y58,Library!AA:AB,2,0)</f>
        <v>3</v>
      </c>
      <c r="AK58" s="33">
        <f>IF(MAX(AH58,AI58,AJ58)=0,VLOOKUP(I58,Library!$J:$P,7,0),MAX(AH58,AI58,AJ58))</f>
        <v>3</v>
      </c>
      <c r="AL58" s="33">
        <f t="shared" ca="1" si="8"/>
        <v>5</v>
      </c>
      <c r="AM58" s="33">
        <f>VLOOKUP(AB58,Library!T:U,2,0)</f>
        <v>1</v>
      </c>
      <c r="AN58" s="34">
        <f t="shared" ca="1" si="9"/>
        <v>2.4</v>
      </c>
      <c r="AO58" s="33">
        <f t="shared" ca="1" si="10"/>
        <v>3</v>
      </c>
      <c r="AP58" s="28" t="s">
        <v>274</v>
      </c>
      <c r="AQ58" s="25" t="s">
        <v>128</v>
      </c>
      <c r="AR58" s="28" t="s">
        <v>286</v>
      </c>
      <c r="AS58" s="28" t="s">
        <v>287</v>
      </c>
      <c r="AT58" s="28" t="s">
        <v>1797</v>
      </c>
      <c r="AU58" s="23" t="s">
        <v>2442</v>
      </c>
      <c r="AV58" s="23" t="s">
        <v>35</v>
      </c>
      <c r="AW58" s="25" t="s">
        <v>128</v>
      </c>
      <c r="AX58" s="25" t="s">
        <v>128</v>
      </c>
      <c r="AY58" s="25" t="s">
        <v>128</v>
      </c>
      <c r="AZ58" s="25" t="s">
        <v>128</v>
      </c>
      <c r="BA58" s="25" t="s">
        <v>128</v>
      </c>
      <c r="BB58" s="25" t="s">
        <v>128</v>
      </c>
      <c r="BC58" s="25" t="s">
        <v>128</v>
      </c>
      <c r="BD58" s="25" t="s">
        <v>128</v>
      </c>
      <c r="BE58" s="25" t="s">
        <v>128</v>
      </c>
      <c r="BF58" s="25" t="s">
        <v>128</v>
      </c>
      <c r="BG58" s="25" t="s">
        <v>128</v>
      </c>
      <c r="BH58" s="25" t="s">
        <v>128</v>
      </c>
      <c r="BI58" s="25" t="s">
        <v>114</v>
      </c>
      <c r="BJ58" s="23" t="s">
        <v>128</v>
      </c>
      <c r="BK58" t="s">
        <v>1105</v>
      </c>
      <c r="BL58" s="23" t="s">
        <v>294</v>
      </c>
      <c r="BM58" s="28">
        <v>120441000</v>
      </c>
      <c r="BN58" s="72">
        <f t="shared" si="7"/>
        <v>0.12044100000000001</v>
      </c>
    </row>
    <row r="59" spans="1:66" ht="15">
      <c r="A59" s="28">
        <v>55</v>
      </c>
      <c r="B59" s="23" t="s">
        <v>295</v>
      </c>
      <c r="C59" s="28" t="s">
        <v>1202</v>
      </c>
      <c r="D59" s="27" t="s">
        <v>284</v>
      </c>
      <c r="E59" s="43">
        <f ca="1">IF(AW59="Y","Defaulted",IF(OR(IFERROR(_xlfn.XLOOKUP(I59,Library!$J:$J,Library!$P:$P),AK59)=6,IFERROR(_xlfn.XLOOKUP(I59,Library!$J:$J,Library!$P:$P),AK59)=7),"N/A",AO59))</f>
        <v>3</v>
      </c>
      <c r="F59" s="25" t="str">
        <f t="shared" si="4"/>
        <v>Y</v>
      </c>
      <c r="G59" s="25" t="str">
        <f t="shared" si="5"/>
        <v>N</v>
      </c>
      <c r="H59" s="25" t="s">
        <v>128</v>
      </c>
      <c r="I59" s="29" t="s">
        <v>285</v>
      </c>
      <c r="J59" s="44" t="str">
        <f t="shared" si="11"/>
        <v>投资级别优先可赎回/可售回债</v>
      </c>
      <c r="K59" s="27" t="s">
        <v>21</v>
      </c>
      <c r="L59" s="29">
        <v>73.281999999999996</v>
      </c>
      <c r="M59" s="29">
        <v>73.495999999999995</v>
      </c>
      <c r="N59" s="29">
        <v>5.3367122155028914</v>
      </c>
      <c r="O59" s="29">
        <v>5.3112557019307767</v>
      </c>
      <c r="P59" s="30">
        <v>2.7</v>
      </c>
      <c r="Q59" s="27" t="s">
        <v>107</v>
      </c>
      <c r="R59" s="31">
        <v>2</v>
      </c>
      <c r="S59" s="25" t="s">
        <v>3549</v>
      </c>
      <c r="T59" s="25" t="s">
        <v>110</v>
      </c>
      <c r="U59" s="25" t="s">
        <v>3555</v>
      </c>
      <c r="V59" s="25" t="s">
        <v>128</v>
      </c>
      <c r="W59" s="23" t="s">
        <v>974</v>
      </c>
      <c r="X59" s="23" t="s">
        <v>975</v>
      </c>
      <c r="Y59" s="23" t="s">
        <v>77</v>
      </c>
      <c r="Z59" s="23" t="s">
        <v>1066</v>
      </c>
      <c r="AA59" s="23" t="s">
        <v>114</v>
      </c>
      <c r="AB59" s="23" t="s">
        <v>108</v>
      </c>
      <c r="AC59" s="23" t="s">
        <v>2117</v>
      </c>
      <c r="AD59" s="25">
        <f t="shared" ca="1" si="6"/>
        <v>14.791780821917808</v>
      </c>
      <c r="AE59" s="32">
        <v>1000000000</v>
      </c>
      <c r="AF59" s="33">
        <f>VLOOKUP(J59,Library!A:B,2,0)</f>
        <v>1</v>
      </c>
      <c r="AG59" s="33">
        <f>VLOOKUP(J59,Library!A:G,7,0)</f>
        <v>3</v>
      </c>
      <c r="AH59" s="28">
        <f>VLOOKUP(W59,Library!W:X,2,0)</f>
        <v>3</v>
      </c>
      <c r="AI59" s="28">
        <f>VLOOKUP(X59,Library!Y:Z,2,0)</f>
        <v>3</v>
      </c>
      <c r="AJ59" s="28">
        <f>VLOOKUP(Y59,Library!AA:AB,2,0)</f>
        <v>3</v>
      </c>
      <c r="AK59" s="33">
        <f>IF(MAX(AH59,AI59,AJ59)=0,VLOOKUP(I59,Library!$J:$P,7,0),MAX(AH59,AI59,AJ59))</f>
        <v>3</v>
      </c>
      <c r="AL59" s="33">
        <f t="shared" ca="1" si="8"/>
        <v>5</v>
      </c>
      <c r="AM59" s="33">
        <f>VLOOKUP(AB59,Library!T:U,2,0)</f>
        <v>1</v>
      </c>
      <c r="AN59" s="34">
        <f t="shared" ca="1" si="9"/>
        <v>2.4</v>
      </c>
      <c r="AO59" s="33">
        <f t="shared" ca="1" si="10"/>
        <v>3</v>
      </c>
      <c r="AP59" s="28" t="s">
        <v>274</v>
      </c>
      <c r="AQ59" s="25" t="s">
        <v>128</v>
      </c>
      <c r="AR59" s="28" t="s">
        <v>286</v>
      </c>
      <c r="AS59" s="28" t="s">
        <v>287</v>
      </c>
      <c r="AT59" s="28" t="s">
        <v>1797</v>
      </c>
      <c r="AU59" s="23" t="s">
        <v>2443</v>
      </c>
      <c r="AV59" s="23" t="s">
        <v>35</v>
      </c>
      <c r="AW59" s="25" t="s">
        <v>128</v>
      </c>
      <c r="AX59" s="25" t="s">
        <v>128</v>
      </c>
      <c r="AY59" s="25" t="s">
        <v>128</v>
      </c>
      <c r="AZ59" s="25" t="s">
        <v>128</v>
      </c>
      <c r="BA59" s="25" t="s">
        <v>128</v>
      </c>
      <c r="BB59" s="25" t="s">
        <v>128</v>
      </c>
      <c r="BC59" s="25" t="s">
        <v>128</v>
      </c>
      <c r="BD59" s="25" t="s">
        <v>128</v>
      </c>
      <c r="BE59" s="25" t="s">
        <v>128</v>
      </c>
      <c r="BF59" s="25" t="s">
        <v>128</v>
      </c>
      <c r="BG59" s="25" t="s">
        <v>128</v>
      </c>
      <c r="BH59" s="25" t="s">
        <v>128</v>
      </c>
      <c r="BI59" s="25" t="s">
        <v>114</v>
      </c>
      <c r="BJ59" s="23" t="s">
        <v>128</v>
      </c>
      <c r="BK59" t="s">
        <v>1105</v>
      </c>
      <c r="BL59" s="23" t="s">
        <v>295</v>
      </c>
      <c r="BM59" s="28">
        <v>169151000</v>
      </c>
      <c r="BN59" s="72">
        <f t="shared" si="7"/>
        <v>0.169151</v>
      </c>
    </row>
    <row r="60" spans="1:66" ht="15">
      <c r="A60" s="28">
        <v>56</v>
      </c>
      <c r="B60" s="23" t="s">
        <v>296</v>
      </c>
      <c r="C60" s="28" t="s">
        <v>1203</v>
      </c>
      <c r="D60" s="27" t="s">
        <v>284</v>
      </c>
      <c r="E60" s="43">
        <f ca="1">IF(AW60="Y","Defaulted",IF(OR(IFERROR(_xlfn.XLOOKUP(I60,Library!$J:$J,Library!$P:$P),AK60)=6,IFERROR(_xlfn.XLOOKUP(I60,Library!$J:$J,Library!$P:$P),AK60)=7),"N/A",AO60))</f>
        <v>3</v>
      </c>
      <c r="F60" s="25" t="str">
        <f t="shared" si="4"/>
        <v>Y</v>
      </c>
      <c r="G60" s="25" t="str">
        <f t="shared" si="5"/>
        <v>N</v>
      </c>
      <c r="H60" s="25" t="s">
        <v>128</v>
      </c>
      <c r="I60" s="29" t="s">
        <v>285</v>
      </c>
      <c r="J60" s="44" t="str">
        <f t="shared" si="11"/>
        <v>投资级别优先可赎回/可售回债</v>
      </c>
      <c r="K60" s="27" t="s">
        <v>21</v>
      </c>
      <c r="L60" s="29">
        <v>81.159000000000006</v>
      </c>
      <c r="M60" s="29">
        <v>81.498000000000005</v>
      </c>
      <c r="N60" s="29">
        <v>5.6912636839462154</v>
      </c>
      <c r="O60" s="29">
        <v>5.6641474714762294</v>
      </c>
      <c r="P60" s="30">
        <v>4.4000000000000004</v>
      </c>
      <c r="Q60" s="27" t="s">
        <v>107</v>
      </c>
      <c r="R60" s="31">
        <v>2</v>
      </c>
      <c r="S60" s="25" t="s">
        <v>3511</v>
      </c>
      <c r="T60" s="25" t="s">
        <v>110</v>
      </c>
      <c r="U60" s="25" t="s">
        <v>2444</v>
      </c>
      <c r="V60" s="25" t="s">
        <v>128</v>
      </c>
      <c r="W60" s="23" t="s">
        <v>974</v>
      </c>
      <c r="X60" s="23" t="s">
        <v>975</v>
      </c>
      <c r="Y60" s="23" t="s">
        <v>77</v>
      </c>
      <c r="Z60" s="23" t="s">
        <v>1066</v>
      </c>
      <c r="AA60" s="23" t="s">
        <v>114</v>
      </c>
      <c r="AB60" s="23" t="s">
        <v>108</v>
      </c>
      <c r="AC60" s="23" t="s">
        <v>2118</v>
      </c>
      <c r="AD60" s="25">
        <f t="shared" ref="AD60:AD117" ca="1" si="12">IF(AC60="N/A","N/A",(AC60-TODAY())/365)</f>
        <v>31.624657534246577</v>
      </c>
      <c r="AE60" s="32">
        <v>1000000000</v>
      </c>
      <c r="AF60" s="33">
        <f>VLOOKUP(J60,Library!A:B,2,0)</f>
        <v>1</v>
      </c>
      <c r="AG60" s="33">
        <f>VLOOKUP(J60,Library!A:G,7,0)</f>
        <v>3</v>
      </c>
      <c r="AH60" s="28">
        <f>VLOOKUP(W60,Library!W:X,2,0)</f>
        <v>3</v>
      </c>
      <c r="AI60" s="28">
        <f>VLOOKUP(X60,Library!Y:Z,2,0)</f>
        <v>3</v>
      </c>
      <c r="AJ60" s="28">
        <f>VLOOKUP(Y60,Library!AA:AB,2,0)</f>
        <v>3</v>
      </c>
      <c r="AK60" s="33">
        <f>IF(MAX(AH60,AI60,AJ60)=0,VLOOKUP(I60,Library!$J:$P,7,0),MAX(AH60,AI60,AJ60))</f>
        <v>3</v>
      </c>
      <c r="AL60" s="33">
        <f t="shared" ca="1" si="8"/>
        <v>5</v>
      </c>
      <c r="AM60" s="33">
        <f>VLOOKUP(AB60,Library!T:U,2,0)</f>
        <v>1</v>
      </c>
      <c r="AN60" s="34">
        <f t="shared" ca="1" si="9"/>
        <v>2.4</v>
      </c>
      <c r="AO60" s="33">
        <f t="shared" ca="1" si="10"/>
        <v>3</v>
      </c>
      <c r="AP60" s="28" t="s">
        <v>274</v>
      </c>
      <c r="AQ60" s="25" t="s">
        <v>128</v>
      </c>
      <c r="AR60" s="28" t="s">
        <v>286</v>
      </c>
      <c r="AS60" s="28" t="s">
        <v>287</v>
      </c>
      <c r="AT60" s="28" t="s">
        <v>1797</v>
      </c>
      <c r="AU60" s="23" t="s">
        <v>2444</v>
      </c>
      <c r="AV60" s="23" t="s">
        <v>35</v>
      </c>
      <c r="AW60" s="25" t="s">
        <v>128</v>
      </c>
      <c r="AX60" s="25" t="s">
        <v>128</v>
      </c>
      <c r="AY60" s="25" t="s">
        <v>128</v>
      </c>
      <c r="AZ60" s="25" t="s">
        <v>128</v>
      </c>
      <c r="BA60" s="25" t="s">
        <v>128</v>
      </c>
      <c r="BB60" s="25" t="s">
        <v>128</v>
      </c>
      <c r="BC60" s="25" t="s">
        <v>128</v>
      </c>
      <c r="BD60" s="25" t="s">
        <v>128</v>
      </c>
      <c r="BE60" s="25" t="s">
        <v>128</v>
      </c>
      <c r="BF60" s="25" t="s">
        <v>128</v>
      </c>
      <c r="BG60" s="25" t="s">
        <v>128</v>
      </c>
      <c r="BH60" s="25" t="s">
        <v>128</v>
      </c>
      <c r="BI60" s="25" t="s">
        <v>114</v>
      </c>
      <c r="BJ60" s="23" t="s">
        <v>128</v>
      </c>
      <c r="BK60" t="s">
        <v>1105</v>
      </c>
      <c r="BL60" s="23" t="s">
        <v>296</v>
      </c>
      <c r="BM60" s="28">
        <v>89716000</v>
      </c>
      <c r="BN60" s="72">
        <f t="shared" si="7"/>
        <v>8.9716000000000004E-2</v>
      </c>
    </row>
    <row r="61" spans="1:66" ht="15">
      <c r="A61" s="28">
        <v>57</v>
      </c>
      <c r="B61" s="23" t="s">
        <v>297</v>
      </c>
      <c r="C61" s="28" t="s">
        <v>1204</v>
      </c>
      <c r="D61" s="27" t="s">
        <v>284</v>
      </c>
      <c r="E61" s="43">
        <f ca="1">IF(AW61="Y","Defaulted",IF(OR(IFERROR(_xlfn.XLOOKUP(I61,Library!$J:$J,Library!$P:$P),AK61)=6,IFERROR(_xlfn.XLOOKUP(I61,Library!$J:$J,Library!$P:$P),AK61)=7),"N/A",AO61))</f>
        <v>3</v>
      </c>
      <c r="F61" s="25" t="str">
        <f t="shared" si="4"/>
        <v>Y</v>
      </c>
      <c r="G61" s="25" t="str">
        <f t="shared" si="5"/>
        <v>N</v>
      </c>
      <c r="H61" s="25" t="s">
        <v>128</v>
      </c>
      <c r="I61" s="29" t="s">
        <v>285</v>
      </c>
      <c r="J61" s="44" t="str">
        <f t="shared" si="11"/>
        <v>投资级别优先可赎回/可售回债</v>
      </c>
      <c r="K61" s="27" t="s">
        <v>21</v>
      </c>
      <c r="L61" s="29">
        <v>63.219000000000001</v>
      </c>
      <c r="M61" s="29">
        <v>63.417999999999999</v>
      </c>
      <c r="N61" s="29">
        <v>5.6889261970725746</v>
      </c>
      <c r="O61" s="29">
        <v>5.6703315969201347</v>
      </c>
      <c r="P61" s="30">
        <v>3.25</v>
      </c>
      <c r="Q61" s="27" t="s">
        <v>107</v>
      </c>
      <c r="R61" s="31">
        <v>2</v>
      </c>
      <c r="S61" s="25" t="s">
        <v>3549</v>
      </c>
      <c r="T61" s="25" t="s">
        <v>110</v>
      </c>
      <c r="U61" s="25" t="s">
        <v>3556</v>
      </c>
      <c r="V61" s="25" t="s">
        <v>128</v>
      </c>
      <c r="W61" s="23" t="s">
        <v>974</v>
      </c>
      <c r="X61" s="23" t="s">
        <v>975</v>
      </c>
      <c r="Y61" s="23" t="s">
        <v>77</v>
      </c>
      <c r="Z61" s="23" t="s">
        <v>1066</v>
      </c>
      <c r="AA61" s="23" t="s">
        <v>114</v>
      </c>
      <c r="AB61" s="23" t="s">
        <v>108</v>
      </c>
      <c r="AC61" s="23" t="s">
        <v>2119</v>
      </c>
      <c r="AD61" s="25">
        <f t="shared" ca="1" si="12"/>
        <v>34.805479452054797</v>
      </c>
      <c r="AE61" s="32">
        <v>1000000000</v>
      </c>
      <c r="AF61" s="33">
        <f>VLOOKUP(J61,Library!A:B,2,0)</f>
        <v>1</v>
      </c>
      <c r="AG61" s="33">
        <f>VLOOKUP(J61,Library!A:G,7,0)</f>
        <v>3</v>
      </c>
      <c r="AH61" s="28">
        <f>VLOOKUP(W61,Library!W:X,2,0)</f>
        <v>3</v>
      </c>
      <c r="AI61" s="28">
        <f>VLOOKUP(X61,Library!Y:Z,2,0)</f>
        <v>3</v>
      </c>
      <c r="AJ61" s="28">
        <f>VLOOKUP(Y61,Library!AA:AB,2,0)</f>
        <v>3</v>
      </c>
      <c r="AK61" s="33">
        <f>IF(MAX(AH61,AI61,AJ61)=0,VLOOKUP(I61,Library!$J:$P,7,0),MAX(AH61,AI61,AJ61))</f>
        <v>3</v>
      </c>
      <c r="AL61" s="33">
        <f t="shared" ca="1" si="8"/>
        <v>5</v>
      </c>
      <c r="AM61" s="33">
        <f>VLOOKUP(AB61,Library!T:U,2,0)</f>
        <v>1</v>
      </c>
      <c r="AN61" s="34">
        <f t="shared" ca="1" si="9"/>
        <v>2.4</v>
      </c>
      <c r="AO61" s="33">
        <f t="shared" ca="1" si="10"/>
        <v>3</v>
      </c>
      <c r="AP61" s="28" t="s">
        <v>274</v>
      </c>
      <c r="AQ61" s="25" t="s">
        <v>128</v>
      </c>
      <c r="AR61" s="28" t="s">
        <v>286</v>
      </c>
      <c r="AS61" s="28" t="s">
        <v>287</v>
      </c>
      <c r="AT61" s="28" t="s">
        <v>1797</v>
      </c>
      <c r="AU61" s="23" t="s">
        <v>2445</v>
      </c>
      <c r="AV61" s="23" t="s">
        <v>35</v>
      </c>
      <c r="AW61" s="25" t="s">
        <v>128</v>
      </c>
      <c r="AX61" s="25" t="s">
        <v>128</v>
      </c>
      <c r="AY61" s="25" t="s">
        <v>128</v>
      </c>
      <c r="AZ61" s="25" t="s">
        <v>128</v>
      </c>
      <c r="BA61" s="25" t="s">
        <v>128</v>
      </c>
      <c r="BB61" s="25" t="s">
        <v>128</v>
      </c>
      <c r="BC61" s="25" t="s">
        <v>128</v>
      </c>
      <c r="BD61" s="25" t="s">
        <v>128</v>
      </c>
      <c r="BE61" s="25" t="s">
        <v>128</v>
      </c>
      <c r="BF61" s="25" t="s">
        <v>128</v>
      </c>
      <c r="BG61" s="25" t="s">
        <v>128</v>
      </c>
      <c r="BH61" s="25" t="s">
        <v>128</v>
      </c>
      <c r="BI61" s="25" t="s">
        <v>114</v>
      </c>
      <c r="BJ61" s="23" t="s">
        <v>128</v>
      </c>
      <c r="BK61" t="s">
        <v>1105</v>
      </c>
      <c r="BL61" s="23" t="s">
        <v>297</v>
      </c>
      <c r="BM61" s="28">
        <v>48302000</v>
      </c>
      <c r="BN61" s="72">
        <f t="shared" si="7"/>
        <v>4.8301999999999998E-2</v>
      </c>
    </row>
    <row r="62" spans="1:66" ht="15">
      <c r="A62" s="28">
        <v>58</v>
      </c>
      <c r="B62" s="27" t="s">
        <v>298</v>
      </c>
      <c r="C62" s="28" t="s">
        <v>1205</v>
      </c>
      <c r="D62" s="27" t="s">
        <v>299</v>
      </c>
      <c r="E62" s="43">
        <f ca="1">IF(AW62="Y","Defaulted",IF(OR(IFERROR(_xlfn.XLOOKUP(I62,Library!$J:$J,Library!$P:$P),AK62)=6,IFERROR(_xlfn.XLOOKUP(I62,Library!$J:$J,Library!$P:$P),AK62)=7),"N/A",AO62))</f>
        <v>3</v>
      </c>
      <c r="F62" s="25" t="str">
        <f t="shared" si="4"/>
        <v>Y</v>
      </c>
      <c r="G62" s="25" t="str">
        <f t="shared" si="5"/>
        <v>N</v>
      </c>
      <c r="H62" s="25" t="s">
        <v>128</v>
      </c>
      <c r="I62" s="29" t="s">
        <v>300</v>
      </c>
      <c r="J62" s="44" t="str">
        <f t="shared" si="11"/>
        <v>投资级别优先可赎回/可售回债</v>
      </c>
      <c r="K62" s="27" t="s">
        <v>21</v>
      </c>
      <c r="L62" s="29">
        <v>100.069</v>
      </c>
      <c r="M62" s="29">
        <v>100.14</v>
      </c>
      <c r="N62" s="29">
        <v>4.3351051522250579</v>
      </c>
      <c r="O62" s="29">
        <v>4.2960456052920595</v>
      </c>
      <c r="P62" s="30">
        <v>4.375</v>
      </c>
      <c r="Q62" s="27" t="s">
        <v>107</v>
      </c>
      <c r="R62" s="31">
        <v>2</v>
      </c>
      <c r="S62" s="25" t="s">
        <v>3557</v>
      </c>
      <c r="T62" s="25" t="s">
        <v>110</v>
      </c>
      <c r="U62" s="25" t="s">
        <v>3558</v>
      </c>
      <c r="V62" s="25" t="s">
        <v>128</v>
      </c>
      <c r="W62" s="23" t="s">
        <v>8</v>
      </c>
      <c r="X62" s="23" t="s">
        <v>981</v>
      </c>
      <c r="Y62" s="23" t="s">
        <v>77</v>
      </c>
      <c r="Z62" s="23" t="s">
        <v>1066</v>
      </c>
      <c r="AA62" s="23" t="s">
        <v>114</v>
      </c>
      <c r="AB62" s="23" t="s">
        <v>108</v>
      </c>
      <c r="AC62" s="23" t="s">
        <v>2120</v>
      </c>
      <c r="AD62" s="25">
        <f t="shared" ca="1" si="12"/>
        <v>1.9150684931506849</v>
      </c>
      <c r="AE62" s="45">
        <v>500000000</v>
      </c>
      <c r="AF62" s="33">
        <f>VLOOKUP(J62,Library!A:B,2,0)</f>
        <v>1</v>
      </c>
      <c r="AG62" s="33">
        <f>VLOOKUP(J62,Library!A:G,7,0)</f>
        <v>3</v>
      </c>
      <c r="AH62" s="28" t="str">
        <f>VLOOKUP(W62,Library!W:X,2,0)</f>
        <v>N/A</v>
      </c>
      <c r="AI62" s="28">
        <f>VLOOKUP(X62,Library!Y:Z,2,0)</f>
        <v>3</v>
      </c>
      <c r="AJ62" s="28">
        <f>VLOOKUP(Y62,Library!AA:AB,2,0)</f>
        <v>3</v>
      </c>
      <c r="AK62" s="33">
        <f>IF(MAX(AH62,AI62,AJ62)=0,VLOOKUP(I62,Library!$J:$P,7,0),MAX(AH62,AI62,AJ62))</f>
        <v>3</v>
      </c>
      <c r="AL62" s="33">
        <f t="shared" ca="1" si="8"/>
        <v>3</v>
      </c>
      <c r="AM62" s="33">
        <f>VLOOKUP(AB62,Library!T:U,2,0)</f>
        <v>1</v>
      </c>
      <c r="AN62" s="34">
        <f t="shared" ca="1" si="9"/>
        <v>2.2000000000000002</v>
      </c>
      <c r="AO62" s="33">
        <f t="shared" ca="1" si="10"/>
        <v>3</v>
      </c>
      <c r="AP62" s="28" t="s">
        <v>136</v>
      </c>
      <c r="AQ62" s="25" t="s">
        <v>128</v>
      </c>
      <c r="AR62" s="28" t="s">
        <v>301</v>
      </c>
      <c r="AS62" s="28" t="s">
        <v>302</v>
      </c>
      <c r="AT62" s="28" t="s">
        <v>299</v>
      </c>
      <c r="AU62" s="23" t="s">
        <v>303</v>
      </c>
      <c r="AV62" s="23" t="s">
        <v>35</v>
      </c>
      <c r="AW62" s="25" t="s">
        <v>128</v>
      </c>
      <c r="AX62" s="25" t="s">
        <v>128</v>
      </c>
      <c r="AY62" s="25" t="s">
        <v>128</v>
      </c>
      <c r="AZ62" s="25" t="s">
        <v>128</v>
      </c>
      <c r="BA62" s="25" t="s">
        <v>128</v>
      </c>
      <c r="BB62" s="25" t="s">
        <v>128</v>
      </c>
      <c r="BC62" s="25" t="s">
        <v>128</v>
      </c>
      <c r="BD62" s="25" t="s">
        <v>128</v>
      </c>
      <c r="BE62" s="25" t="s">
        <v>128</v>
      </c>
      <c r="BF62" s="25" t="s">
        <v>128</v>
      </c>
      <c r="BG62" s="25" t="s">
        <v>128</v>
      </c>
      <c r="BH62" s="25" t="s">
        <v>128</v>
      </c>
      <c r="BI62" s="25" t="s">
        <v>114</v>
      </c>
      <c r="BJ62" s="23" t="s">
        <v>128</v>
      </c>
      <c r="BK62" t="s">
        <v>1105</v>
      </c>
      <c r="BL62" s="27" t="s">
        <v>298</v>
      </c>
      <c r="BM62" s="28">
        <v>43810000</v>
      </c>
      <c r="BN62" s="72">
        <f t="shared" si="7"/>
        <v>8.7620000000000003E-2</v>
      </c>
    </row>
    <row r="63" spans="1:66" ht="15">
      <c r="A63" s="28">
        <v>59</v>
      </c>
      <c r="B63" s="27" t="s">
        <v>304</v>
      </c>
      <c r="C63" s="28" t="s">
        <v>1206</v>
      </c>
      <c r="D63" s="27" t="s">
        <v>299</v>
      </c>
      <c r="E63" s="43">
        <f ca="1">IF(AW63="Y","Defaulted",IF(OR(IFERROR(_xlfn.XLOOKUP(I63,Library!$J:$J,Library!$P:$P),AK63)=6,IFERROR(_xlfn.XLOOKUP(I63,Library!$J:$J,Library!$P:$P),AK63)=7),"N/A",AO63))</f>
        <v>3</v>
      </c>
      <c r="F63" s="25" t="str">
        <f t="shared" si="4"/>
        <v>Y</v>
      </c>
      <c r="G63" s="25" t="str">
        <f t="shared" si="5"/>
        <v>N</v>
      </c>
      <c r="H63" s="25" t="s">
        <v>128</v>
      </c>
      <c r="I63" s="29" t="s">
        <v>300</v>
      </c>
      <c r="J63" s="44" t="str">
        <f t="shared" si="11"/>
        <v>投资级别优先可赎回/可售回债</v>
      </c>
      <c r="K63" s="27" t="s">
        <v>21</v>
      </c>
      <c r="L63" s="29">
        <v>96.632999999999996</v>
      </c>
      <c r="M63" s="29">
        <v>96.825000000000003</v>
      </c>
      <c r="N63" s="29">
        <v>4.3652990746086111</v>
      </c>
      <c r="O63" s="29">
        <v>4.3106275089956139</v>
      </c>
      <c r="P63" s="30">
        <v>3.4249999999999998</v>
      </c>
      <c r="Q63" s="27" t="s">
        <v>107</v>
      </c>
      <c r="R63" s="31">
        <v>2</v>
      </c>
      <c r="S63" s="25" t="s">
        <v>3559</v>
      </c>
      <c r="T63" s="25" t="s">
        <v>110</v>
      </c>
      <c r="U63" s="25" t="s">
        <v>3560</v>
      </c>
      <c r="V63" s="25" t="s">
        <v>128</v>
      </c>
      <c r="W63" s="23" t="s">
        <v>8</v>
      </c>
      <c r="X63" s="23" t="s">
        <v>981</v>
      </c>
      <c r="Y63" s="23" t="s">
        <v>77</v>
      </c>
      <c r="Z63" s="23" t="s">
        <v>1066</v>
      </c>
      <c r="AA63" s="23" t="s">
        <v>114</v>
      </c>
      <c r="AB63" s="23" t="s">
        <v>108</v>
      </c>
      <c r="AC63" s="23" t="s">
        <v>2121</v>
      </c>
      <c r="AD63" s="25">
        <f t="shared" ca="1" si="12"/>
        <v>3.9397260273972603</v>
      </c>
      <c r="AE63" s="45">
        <v>400000000</v>
      </c>
      <c r="AF63" s="33">
        <f>VLOOKUP(J63,Library!A:B,2,0)</f>
        <v>1</v>
      </c>
      <c r="AG63" s="33">
        <f>VLOOKUP(J63,Library!A:G,7,0)</f>
        <v>3</v>
      </c>
      <c r="AH63" s="28" t="str">
        <f>VLOOKUP(W63,Library!W:X,2,0)</f>
        <v>N/A</v>
      </c>
      <c r="AI63" s="28">
        <f>VLOOKUP(X63,Library!Y:Z,2,0)</f>
        <v>3</v>
      </c>
      <c r="AJ63" s="28">
        <f>VLOOKUP(Y63,Library!AA:AB,2,0)</f>
        <v>3</v>
      </c>
      <c r="AK63" s="33">
        <f>IF(MAX(AH63,AI63,AJ63)=0,VLOOKUP(I63,Library!$J:$P,7,0),MAX(AH63,AI63,AJ63))</f>
        <v>3</v>
      </c>
      <c r="AL63" s="33">
        <f t="shared" ca="1" si="8"/>
        <v>3</v>
      </c>
      <c r="AM63" s="33">
        <f>VLOOKUP(AB63,Library!T:U,2,0)</f>
        <v>1</v>
      </c>
      <c r="AN63" s="34">
        <f t="shared" ca="1" si="9"/>
        <v>2.2000000000000002</v>
      </c>
      <c r="AO63" s="33">
        <f t="shared" ca="1" si="10"/>
        <v>3</v>
      </c>
      <c r="AP63" s="28" t="s">
        <v>170</v>
      </c>
      <c r="AQ63" s="25" t="s">
        <v>128</v>
      </c>
      <c r="AR63" s="28" t="s">
        <v>301</v>
      </c>
      <c r="AS63" s="28" t="s">
        <v>302</v>
      </c>
      <c r="AT63" s="28" t="s">
        <v>299</v>
      </c>
      <c r="AU63" s="23" t="s">
        <v>305</v>
      </c>
      <c r="AV63" s="23" t="s">
        <v>35</v>
      </c>
      <c r="AW63" s="25" t="s">
        <v>128</v>
      </c>
      <c r="AX63" s="25" t="s">
        <v>128</v>
      </c>
      <c r="AY63" s="25" t="s">
        <v>128</v>
      </c>
      <c r="AZ63" s="25" t="s">
        <v>128</v>
      </c>
      <c r="BA63" s="25" t="s">
        <v>128</v>
      </c>
      <c r="BB63" s="25" t="s">
        <v>128</v>
      </c>
      <c r="BC63" s="25" t="s">
        <v>128</v>
      </c>
      <c r="BD63" s="25" t="s">
        <v>128</v>
      </c>
      <c r="BE63" s="25" t="s">
        <v>128</v>
      </c>
      <c r="BF63" s="25" t="s">
        <v>128</v>
      </c>
      <c r="BG63" s="25" t="s">
        <v>128</v>
      </c>
      <c r="BH63" s="25" t="s">
        <v>128</v>
      </c>
      <c r="BI63" s="25" t="s">
        <v>114</v>
      </c>
      <c r="BJ63" s="23" t="s">
        <v>128</v>
      </c>
      <c r="BK63" t="s">
        <v>1105</v>
      </c>
      <c r="BL63" s="27" t="s">
        <v>304</v>
      </c>
      <c r="BM63" s="28">
        <v>61500000</v>
      </c>
      <c r="BN63" s="72">
        <f t="shared" si="7"/>
        <v>0.15375</v>
      </c>
    </row>
    <row r="64" spans="1:66" ht="15">
      <c r="A64" s="28">
        <v>60</v>
      </c>
      <c r="B64" s="23" t="s">
        <v>306</v>
      </c>
      <c r="C64" s="28" t="s">
        <v>1207</v>
      </c>
      <c r="D64" s="27" t="s">
        <v>299</v>
      </c>
      <c r="E64" s="43">
        <f ca="1">IF(AW64="Y","Defaulted",IF(OR(IFERROR(_xlfn.XLOOKUP(I64,Library!$J:$J,Library!$P:$P),AK64)=6,IFERROR(_xlfn.XLOOKUP(I64,Library!$J:$J,Library!$P:$P),AK64)=7),"N/A",AO64))</f>
        <v>2</v>
      </c>
      <c r="F64" s="25" t="str">
        <f t="shared" si="4"/>
        <v>Y</v>
      </c>
      <c r="G64" s="25" t="str">
        <f t="shared" si="5"/>
        <v>N</v>
      </c>
      <c r="H64" s="25" t="s">
        <v>128</v>
      </c>
      <c r="I64" s="29" t="s">
        <v>300</v>
      </c>
      <c r="J64" s="44" t="str">
        <f t="shared" si="11"/>
        <v>投资级别优先可赎回/可售回债</v>
      </c>
      <c r="K64" s="27" t="s">
        <v>21</v>
      </c>
      <c r="L64" s="29">
        <v>97.900999999999996</v>
      </c>
      <c r="M64" s="29">
        <v>97.971999999999994</v>
      </c>
      <c r="N64" s="29">
        <v>4.2830654136780151</v>
      </c>
      <c r="O64" s="29">
        <v>4.1916181980045133</v>
      </c>
      <c r="P64" s="30">
        <v>1.625</v>
      </c>
      <c r="Q64" s="27" t="s">
        <v>107</v>
      </c>
      <c r="R64" s="31">
        <v>2</v>
      </c>
      <c r="S64" s="25" t="s">
        <v>3561</v>
      </c>
      <c r="T64" s="25" t="s">
        <v>110</v>
      </c>
      <c r="U64" s="25" t="s">
        <v>3562</v>
      </c>
      <c r="V64" s="25" t="s">
        <v>128</v>
      </c>
      <c r="W64" s="23" t="s">
        <v>8</v>
      </c>
      <c r="X64" s="23" t="s">
        <v>981</v>
      </c>
      <c r="Y64" s="23" t="s">
        <v>77</v>
      </c>
      <c r="Z64" s="23" t="s">
        <v>1066</v>
      </c>
      <c r="AA64" s="23" t="s">
        <v>114</v>
      </c>
      <c r="AB64" s="23" t="s">
        <v>108</v>
      </c>
      <c r="AC64" s="23" t="s">
        <v>2122</v>
      </c>
      <c r="AD64" s="25">
        <f t="shared" ca="1" si="12"/>
        <v>0.81917808219178079</v>
      </c>
      <c r="AE64" s="32">
        <v>300000000</v>
      </c>
      <c r="AF64" s="33">
        <f>VLOOKUP(J64,Library!A:B,2,0)</f>
        <v>1</v>
      </c>
      <c r="AG64" s="33">
        <f>VLOOKUP(J64,Library!A:G,7,0)</f>
        <v>3</v>
      </c>
      <c r="AH64" s="28" t="str">
        <f>VLOOKUP(W64,Library!W:X,2,0)</f>
        <v>N/A</v>
      </c>
      <c r="AI64" s="28">
        <f>VLOOKUP(X64,Library!Y:Z,2,0)</f>
        <v>3</v>
      </c>
      <c r="AJ64" s="28">
        <f>VLOOKUP(Y64,Library!AA:AB,2,0)</f>
        <v>3</v>
      </c>
      <c r="AK64" s="33">
        <f>IF(MAX(AH64,AI64,AJ64)=0,VLOOKUP(I64,Library!$J:$P,7,0),MAX(AH64,AI64,AJ64))</f>
        <v>3</v>
      </c>
      <c r="AL64" s="33">
        <f t="shared" ca="1" si="8"/>
        <v>2</v>
      </c>
      <c r="AM64" s="33">
        <f>VLOOKUP(AB64,Library!T:U,2,0)</f>
        <v>1</v>
      </c>
      <c r="AN64" s="34">
        <f t="shared" ca="1" si="9"/>
        <v>2.1</v>
      </c>
      <c r="AO64" s="33">
        <f t="shared" ca="1" si="10"/>
        <v>2</v>
      </c>
      <c r="AP64" s="28" t="s">
        <v>127</v>
      </c>
      <c r="AQ64" s="25" t="s">
        <v>128</v>
      </c>
      <c r="AR64" s="28" t="s">
        <v>301</v>
      </c>
      <c r="AS64" s="28" t="s">
        <v>302</v>
      </c>
      <c r="AT64" s="28" t="s">
        <v>1798</v>
      </c>
      <c r="AU64" s="23" t="s">
        <v>2446</v>
      </c>
      <c r="AV64" s="23" t="s">
        <v>35</v>
      </c>
      <c r="AW64" s="25" t="s">
        <v>128</v>
      </c>
      <c r="AX64" s="25" t="s">
        <v>128</v>
      </c>
      <c r="AY64" s="25" t="s">
        <v>128</v>
      </c>
      <c r="AZ64" s="25" t="s">
        <v>128</v>
      </c>
      <c r="BA64" s="25" t="s">
        <v>128</v>
      </c>
      <c r="BB64" s="25" t="s">
        <v>128</v>
      </c>
      <c r="BC64" s="25" t="s">
        <v>128</v>
      </c>
      <c r="BD64" s="25" t="s">
        <v>128</v>
      </c>
      <c r="BE64" s="25" t="s">
        <v>128</v>
      </c>
      <c r="BF64" s="25" t="s">
        <v>128</v>
      </c>
      <c r="BG64" s="25" t="s">
        <v>128</v>
      </c>
      <c r="BH64" s="25" t="s">
        <v>128</v>
      </c>
      <c r="BI64" s="25" t="s">
        <v>114</v>
      </c>
      <c r="BJ64" s="23" t="s">
        <v>128</v>
      </c>
      <c r="BK64" t="s">
        <v>1105</v>
      </c>
      <c r="BL64" s="23" t="s">
        <v>306</v>
      </c>
      <c r="BM64" s="28">
        <v>30484000</v>
      </c>
      <c r="BN64" s="72">
        <f t="shared" si="7"/>
        <v>0.10161333333333333</v>
      </c>
    </row>
    <row r="65" spans="1:66" ht="15">
      <c r="A65" s="28">
        <v>61</v>
      </c>
      <c r="B65" s="23" t="s">
        <v>307</v>
      </c>
      <c r="C65" s="28" t="s">
        <v>1208</v>
      </c>
      <c r="D65" s="27" t="s">
        <v>299</v>
      </c>
      <c r="E65" s="43">
        <f ca="1">IF(AW65="Y","Defaulted",IF(OR(IFERROR(_xlfn.XLOOKUP(I65,Library!$J:$J,Library!$P:$P),AK65)=6,IFERROR(_xlfn.XLOOKUP(I65,Library!$J:$J,Library!$P:$P),AK65)=7),"N/A",AO65))</f>
        <v>3</v>
      </c>
      <c r="F65" s="25" t="str">
        <f t="shared" si="4"/>
        <v>Y</v>
      </c>
      <c r="G65" s="25" t="str">
        <f t="shared" si="5"/>
        <v>N</v>
      </c>
      <c r="H65" s="25" t="s">
        <v>128</v>
      </c>
      <c r="I65" s="29" t="s">
        <v>300</v>
      </c>
      <c r="J65" s="44" t="str">
        <f t="shared" si="11"/>
        <v>投资级别优先可赎回/可售回债</v>
      </c>
      <c r="K65" s="27" t="s">
        <v>21</v>
      </c>
      <c r="L65" s="29">
        <v>92.043999999999997</v>
      </c>
      <c r="M65" s="29">
        <v>92.200999999999993</v>
      </c>
      <c r="N65" s="29">
        <v>4.3657018029090722</v>
      </c>
      <c r="O65" s="29">
        <v>4.3245283989462679</v>
      </c>
      <c r="P65" s="30">
        <v>2.375</v>
      </c>
      <c r="Q65" s="27" t="s">
        <v>107</v>
      </c>
      <c r="R65" s="31">
        <v>2</v>
      </c>
      <c r="S65" s="25" t="s">
        <v>3563</v>
      </c>
      <c r="T65" s="25" t="s">
        <v>110</v>
      </c>
      <c r="U65" s="25" t="s">
        <v>3564</v>
      </c>
      <c r="V65" s="25" t="s">
        <v>128</v>
      </c>
      <c r="W65" s="23" t="s">
        <v>8</v>
      </c>
      <c r="X65" s="23" t="s">
        <v>981</v>
      </c>
      <c r="Y65" s="23" t="s">
        <v>77</v>
      </c>
      <c r="Z65" s="23" t="s">
        <v>1066</v>
      </c>
      <c r="AA65" s="23" t="s">
        <v>114</v>
      </c>
      <c r="AB65" s="23" t="s">
        <v>108</v>
      </c>
      <c r="AC65" s="23" t="s">
        <v>2123</v>
      </c>
      <c r="AD65" s="25">
        <f t="shared" ca="1" si="12"/>
        <v>4.4465753424657537</v>
      </c>
      <c r="AE65" s="32">
        <v>300000000</v>
      </c>
      <c r="AF65" s="33">
        <f>VLOOKUP(J65,Library!A:B,2,0)</f>
        <v>1</v>
      </c>
      <c r="AG65" s="33">
        <f>VLOOKUP(J65,Library!A:G,7,0)</f>
        <v>3</v>
      </c>
      <c r="AH65" s="28" t="str">
        <f>VLOOKUP(W65,Library!W:X,2,0)</f>
        <v>N/A</v>
      </c>
      <c r="AI65" s="28">
        <f>VLOOKUP(X65,Library!Y:Z,2,0)</f>
        <v>3</v>
      </c>
      <c r="AJ65" s="28">
        <f>VLOOKUP(Y65,Library!AA:AB,2,0)</f>
        <v>3</v>
      </c>
      <c r="AK65" s="33">
        <f>IF(MAX(AH65,AI65,AJ65)=0,VLOOKUP(I65,Library!$J:$P,7,0),MAX(AH65,AI65,AJ65))</f>
        <v>3</v>
      </c>
      <c r="AL65" s="33">
        <f t="shared" ca="1" si="8"/>
        <v>3</v>
      </c>
      <c r="AM65" s="33">
        <f>VLOOKUP(AB65,Library!T:U,2,0)</f>
        <v>1</v>
      </c>
      <c r="AN65" s="34">
        <f t="shared" ca="1" si="9"/>
        <v>2.2000000000000002</v>
      </c>
      <c r="AO65" s="33">
        <f t="shared" ca="1" si="10"/>
        <v>3</v>
      </c>
      <c r="AP65" s="28" t="s">
        <v>136</v>
      </c>
      <c r="AQ65" s="25" t="s">
        <v>128</v>
      </c>
      <c r="AR65" s="28" t="s">
        <v>301</v>
      </c>
      <c r="AS65" s="28" t="s">
        <v>302</v>
      </c>
      <c r="AT65" s="28" t="s">
        <v>1798</v>
      </c>
      <c r="AU65" s="23" t="s">
        <v>2447</v>
      </c>
      <c r="AV65" s="23" t="s">
        <v>35</v>
      </c>
      <c r="AW65" s="25" t="s">
        <v>128</v>
      </c>
      <c r="AX65" s="25" t="s">
        <v>128</v>
      </c>
      <c r="AY65" s="25" t="s">
        <v>128</v>
      </c>
      <c r="AZ65" s="25" t="s">
        <v>128</v>
      </c>
      <c r="BA65" s="25" t="s">
        <v>128</v>
      </c>
      <c r="BB65" s="25" t="s">
        <v>128</v>
      </c>
      <c r="BC65" s="25" t="s">
        <v>128</v>
      </c>
      <c r="BD65" s="25" t="s">
        <v>128</v>
      </c>
      <c r="BE65" s="25" t="s">
        <v>128</v>
      </c>
      <c r="BF65" s="25" t="s">
        <v>128</v>
      </c>
      <c r="BG65" s="25" t="s">
        <v>128</v>
      </c>
      <c r="BH65" s="25" t="s">
        <v>128</v>
      </c>
      <c r="BI65" s="25" t="s">
        <v>114</v>
      </c>
      <c r="BJ65" s="23" t="s">
        <v>128</v>
      </c>
      <c r="BK65" t="s">
        <v>1105</v>
      </c>
      <c r="BL65" s="23" t="s">
        <v>307</v>
      </c>
      <c r="BM65" s="28">
        <v>33774000</v>
      </c>
      <c r="BN65" s="72">
        <f t="shared" si="7"/>
        <v>0.11258</v>
      </c>
    </row>
    <row r="66" spans="1:66" ht="15">
      <c r="A66" s="28">
        <v>62</v>
      </c>
      <c r="B66" s="23" t="s">
        <v>308</v>
      </c>
      <c r="C66" s="28" t="s">
        <v>1209</v>
      </c>
      <c r="D66" s="27" t="s">
        <v>299</v>
      </c>
      <c r="E66" s="43">
        <f ca="1">IF(AW66="Y","Defaulted",IF(OR(IFERROR(_xlfn.XLOOKUP(I66,Library!$J:$J,Library!$P:$P),AK66)=6,IFERROR(_xlfn.XLOOKUP(I66,Library!$J:$J,Library!$P:$P),AK66)=7),"N/A",AO66))</f>
        <v>3</v>
      </c>
      <c r="F66" s="25" t="str">
        <f t="shared" si="4"/>
        <v>Y</v>
      </c>
      <c r="G66" s="25" t="str">
        <f t="shared" si="5"/>
        <v>N</v>
      </c>
      <c r="H66" s="25" t="s">
        <v>128</v>
      </c>
      <c r="I66" s="29" t="s">
        <v>300</v>
      </c>
      <c r="J66" s="44" t="str">
        <f t="shared" si="11"/>
        <v>投资级别优先可赎回/可售回债</v>
      </c>
      <c r="K66" s="27" t="s">
        <v>21</v>
      </c>
      <c r="L66" s="29">
        <v>90.406999999999996</v>
      </c>
      <c r="M66" s="29">
        <v>90.566000000000003</v>
      </c>
      <c r="N66" s="29">
        <v>4.4206901157723131</v>
      </c>
      <c r="O66" s="29">
        <v>4.384797854556937</v>
      </c>
      <c r="P66" s="30">
        <v>2.375</v>
      </c>
      <c r="Q66" s="27" t="s">
        <v>107</v>
      </c>
      <c r="R66" s="31">
        <v>2</v>
      </c>
      <c r="S66" s="25" t="s">
        <v>3561</v>
      </c>
      <c r="T66" s="25" t="s">
        <v>110</v>
      </c>
      <c r="U66" s="25" t="s">
        <v>3565</v>
      </c>
      <c r="V66" s="25" t="s">
        <v>128</v>
      </c>
      <c r="W66" s="23" t="s">
        <v>8</v>
      </c>
      <c r="X66" s="23" t="s">
        <v>981</v>
      </c>
      <c r="Y66" s="23" t="s">
        <v>77</v>
      </c>
      <c r="Z66" s="23" t="s">
        <v>1066</v>
      </c>
      <c r="AA66" s="23" t="s">
        <v>114</v>
      </c>
      <c r="AB66" s="23" t="s">
        <v>108</v>
      </c>
      <c r="AC66" s="23" t="s">
        <v>2124</v>
      </c>
      <c r="AD66" s="25">
        <f t="shared" ca="1" si="12"/>
        <v>5.3178082191780822</v>
      </c>
      <c r="AE66" s="32">
        <v>700000000</v>
      </c>
      <c r="AF66" s="33">
        <f>VLOOKUP(J66,Library!A:B,2,0)</f>
        <v>1</v>
      </c>
      <c r="AG66" s="33">
        <f>VLOOKUP(J66,Library!A:G,7,0)</f>
        <v>3</v>
      </c>
      <c r="AH66" s="28" t="str">
        <f>VLOOKUP(W66,Library!W:X,2,0)</f>
        <v>N/A</v>
      </c>
      <c r="AI66" s="28">
        <f>VLOOKUP(X66,Library!Y:Z,2,0)</f>
        <v>3</v>
      </c>
      <c r="AJ66" s="28">
        <f>VLOOKUP(Y66,Library!AA:AB,2,0)</f>
        <v>3</v>
      </c>
      <c r="AK66" s="33">
        <f>IF(MAX(AH66,AI66,AJ66)=0,VLOOKUP(I66,Library!$J:$P,7,0),MAX(AH66,AI66,AJ66))</f>
        <v>3</v>
      </c>
      <c r="AL66" s="33">
        <f t="shared" ca="1" si="8"/>
        <v>4</v>
      </c>
      <c r="AM66" s="33">
        <f>VLOOKUP(AB66,Library!T:U,2,0)</f>
        <v>1</v>
      </c>
      <c r="AN66" s="34">
        <f t="shared" ca="1" si="9"/>
        <v>2.2999999999999998</v>
      </c>
      <c r="AO66" s="33">
        <f t="shared" ca="1" si="10"/>
        <v>3</v>
      </c>
      <c r="AP66" s="28" t="s">
        <v>136</v>
      </c>
      <c r="AQ66" s="25" t="s">
        <v>128</v>
      </c>
      <c r="AR66" s="28" t="s">
        <v>301</v>
      </c>
      <c r="AS66" s="28" t="s">
        <v>302</v>
      </c>
      <c r="AT66" s="28" t="s">
        <v>1798</v>
      </c>
      <c r="AU66" s="23" t="s">
        <v>2448</v>
      </c>
      <c r="AV66" s="23" t="s">
        <v>35</v>
      </c>
      <c r="AW66" s="25" t="s">
        <v>128</v>
      </c>
      <c r="AX66" s="25" t="s">
        <v>128</v>
      </c>
      <c r="AY66" s="25" t="s">
        <v>128</v>
      </c>
      <c r="AZ66" s="25" t="s">
        <v>128</v>
      </c>
      <c r="BA66" s="25" t="s">
        <v>128</v>
      </c>
      <c r="BB66" s="25" t="s">
        <v>128</v>
      </c>
      <c r="BC66" s="25" t="s">
        <v>128</v>
      </c>
      <c r="BD66" s="25" t="s">
        <v>128</v>
      </c>
      <c r="BE66" s="25" t="s">
        <v>128</v>
      </c>
      <c r="BF66" s="25" t="s">
        <v>128</v>
      </c>
      <c r="BG66" s="25" t="s">
        <v>128</v>
      </c>
      <c r="BH66" s="25" t="s">
        <v>128</v>
      </c>
      <c r="BI66" s="25" t="s">
        <v>114</v>
      </c>
      <c r="BJ66" s="23" t="s">
        <v>128</v>
      </c>
      <c r="BK66" t="s">
        <v>1105</v>
      </c>
      <c r="BL66" s="23" t="s">
        <v>308</v>
      </c>
      <c r="BM66" s="28">
        <v>321015000</v>
      </c>
      <c r="BN66" s="72">
        <f t="shared" ref="BN66:BN127" si="13">BM66/AE66</f>
        <v>0.45859285714285714</v>
      </c>
    </row>
    <row r="67" spans="1:66" ht="15">
      <c r="A67" s="28">
        <v>63</v>
      </c>
      <c r="B67" s="27" t="s">
        <v>309</v>
      </c>
      <c r="C67" s="28" t="s">
        <v>1210</v>
      </c>
      <c r="D67" s="27" t="s">
        <v>310</v>
      </c>
      <c r="E67" s="43">
        <f ca="1">IF(AW67="Y","Defaulted",IF(OR(IFERROR(_xlfn.XLOOKUP(I67,Library!$J:$J,Library!$P:$P),AK67)=6,IFERROR(_xlfn.XLOOKUP(I67,Library!$J:$J,Library!$P:$P),AK67)=7),"N/A",AO67))</f>
        <v>3</v>
      </c>
      <c r="F67" s="25" t="str">
        <f t="shared" si="4"/>
        <v>Y</v>
      </c>
      <c r="G67" s="25" t="str">
        <f t="shared" si="5"/>
        <v>N</v>
      </c>
      <c r="H67" s="25" t="s">
        <v>128</v>
      </c>
      <c r="I67" s="29" t="s">
        <v>311</v>
      </c>
      <c r="J67" s="44" t="str">
        <f t="shared" si="11"/>
        <v>投资级别优先可赎回/可售回债</v>
      </c>
      <c r="K67" s="27" t="s">
        <v>21</v>
      </c>
      <c r="L67" s="29">
        <v>95.49</v>
      </c>
      <c r="M67" s="29">
        <v>95.578999999999994</v>
      </c>
      <c r="N67" s="29">
        <v>4.6244672058541401</v>
      </c>
      <c r="O67" s="29">
        <v>4.5991465109537586</v>
      </c>
      <c r="P67" s="30">
        <v>3.375</v>
      </c>
      <c r="Q67" s="27" t="s">
        <v>107</v>
      </c>
      <c r="R67" s="31">
        <v>2</v>
      </c>
      <c r="S67" s="25" t="s">
        <v>3566</v>
      </c>
      <c r="T67" s="25" t="s">
        <v>110</v>
      </c>
      <c r="U67" s="25" t="s">
        <v>3567</v>
      </c>
      <c r="V67" s="25" t="s">
        <v>128</v>
      </c>
      <c r="W67" s="23" t="s">
        <v>989</v>
      </c>
      <c r="X67" s="23" t="s">
        <v>985</v>
      </c>
      <c r="Y67" s="23" t="s">
        <v>984</v>
      </c>
      <c r="Z67" s="23" t="s">
        <v>1066</v>
      </c>
      <c r="AA67" s="23" t="s">
        <v>1041</v>
      </c>
      <c r="AB67" s="23" t="s">
        <v>108</v>
      </c>
      <c r="AC67" s="23" t="s">
        <v>2125</v>
      </c>
      <c r="AD67" s="25">
        <f t="shared" ca="1" si="12"/>
        <v>4</v>
      </c>
      <c r="AE67" s="45">
        <v>600000000</v>
      </c>
      <c r="AF67" s="33">
        <f>VLOOKUP(J67,Library!A:B,2,0)</f>
        <v>1</v>
      </c>
      <c r="AG67" s="33">
        <f>VLOOKUP(J67,Library!A:G,7,0)</f>
        <v>3</v>
      </c>
      <c r="AH67" s="28">
        <f>VLOOKUP(W67,Library!W:X,2,0)</f>
        <v>4</v>
      </c>
      <c r="AI67" s="28">
        <f>VLOOKUP(X67,Library!Y:Z,2,0)</f>
        <v>4</v>
      </c>
      <c r="AJ67" s="28">
        <f>VLOOKUP(Y67,Library!AA:AB,2,0)</f>
        <v>4</v>
      </c>
      <c r="AK67" s="33">
        <f>IF(MAX(AH67,AI67,AJ67)=0,VLOOKUP(I67,Library!$J:$P,7,0),MAX(AH67,AI67,AJ67))</f>
        <v>4</v>
      </c>
      <c r="AL67" s="33">
        <f t="shared" ca="1" si="8"/>
        <v>3</v>
      </c>
      <c r="AM67" s="33">
        <f>VLOOKUP(AB67,Library!T:U,2,0)</f>
        <v>1</v>
      </c>
      <c r="AN67" s="34">
        <f t="shared" ca="1" si="9"/>
        <v>2.4500000000000002</v>
      </c>
      <c r="AO67" s="33">
        <f t="shared" ca="1" si="10"/>
        <v>3</v>
      </c>
      <c r="AP67" s="28" t="s">
        <v>127</v>
      </c>
      <c r="AQ67" s="25" t="s">
        <v>128</v>
      </c>
      <c r="AR67" s="28" t="s">
        <v>312</v>
      </c>
      <c r="AS67" s="28" t="s">
        <v>313</v>
      </c>
      <c r="AT67" s="28" t="s">
        <v>310</v>
      </c>
      <c r="AU67" s="23" t="s">
        <v>314</v>
      </c>
      <c r="AV67" s="23" t="s">
        <v>35</v>
      </c>
      <c r="AW67" s="25" t="s">
        <v>128</v>
      </c>
      <c r="AX67" s="25" t="s">
        <v>128</v>
      </c>
      <c r="AY67" s="25" t="s">
        <v>128</v>
      </c>
      <c r="AZ67" s="25" t="s">
        <v>128</v>
      </c>
      <c r="BA67" s="25" t="s">
        <v>128</v>
      </c>
      <c r="BB67" s="25" t="s">
        <v>128</v>
      </c>
      <c r="BC67" s="25" t="s">
        <v>128</v>
      </c>
      <c r="BD67" s="25" t="s">
        <v>128</v>
      </c>
      <c r="BE67" s="25" t="s">
        <v>128</v>
      </c>
      <c r="BF67" s="25" t="s">
        <v>128</v>
      </c>
      <c r="BG67" s="25" t="s">
        <v>128</v>
      </c>
      <c r="BH67" s="25" t="s">
        <v>128</v>
      </c>
      <c r="BI67" s="25" t="s">
        <v>114</v>
      </c>
      <c r="BJ67" s="23" t="s">
        <v>128</v>
      </c>
      <c r="BK67" t="s">
        <v>1105</v>
      </c>
      <c r="BL67" s="27" t="s">
        <v>309</v>
      </c>
      <c r="BM67" s="28">
        <v>58630000</v>
      </c>
      <c r="BN67" s="72">
        <f t="shared" si="13"/>
        <v>9.771666666666666E-2</v>
      </c>
    </row>
    <row r="68" spans="1:66" ht="15">
      <c r="A68" s="28">
        <v>64</v>
      </c>
      <c r="B68" s="23" t="s">
        <v>315</v>
      </c>
      <c r="C68" s="28" t="s">
        <v>1211</v>
      </c>
      <c r="D68" s="27" t="s">
        <v>310</v>
      </c>
      <c r="E68" s="43">
        <f ca="1">IF(AW68="Y","Defaulted",IF(OR(IFERROR(_xlfn.XLOOKUP(I68,Library!$J:$J,Library!$P:$P),AK68)=6,IFERROR(_xlfn.XLOOKUP(I68,Library!$J:$J,Library!$P:$P),AK68)=7),"N/A",AO68))</f>
        <v>3</v>
      </c>
      <c r="F68" s="25" t="str">
        <f t="shared" ref="F68:F131" si="14">IF(OR(AX68="Y", AY68="Y",AZ68="Y",BA68="Y",BB68="Y",BD68="Y",BE68="Y",BF68="Y",V68="Y",T68="Y"),"Y","N")</f>
        <v>Y</v>
      </c>
      <c r="G68" s="25" t="str">
        <f t="shared" ref="G68:G131" si="15">IF(OR(AX68="Y",AY68="Y",AZ68="Y",BA68="Y",BB68="Y",BD68="Y",BE68="Y",BF68="Y",BG68="Y",BH68="Y"),"Y","N")</f>
        <v>N</v>
      </c>
      <c r="H68" s="25" t="s">
        <v>128</v>
      </c>
      <c r="I68" s="29" t="s">
        <v>311</v>
      </c>
      <c r="J68" s="44" t="str">
        <f t="shared" si="11"/>
        <v>投资级别优先可赎回/可售回债</v>
      </c>
      <c r="K68" s="27" t="s">
        <v>21</v>
      </c>
      <c r="L68" s="29">
        <v>91.578000000000003</v>
      </c>
      <c r="M68" s="29">
        <v>91.718000000000004</v>
      </c>
      <c r="N68" s="29">
        <v>4.7186152621653257</v>
      </c>
      <c r="O68" s="29">
        <v>4.6863922936086109</v>
      </c>
      <c r="P68" s="30">
        <v>2.875</v>
      </c>
      <c r="Q68" s="27" t="s">
        <v>107</v>
      </c>
      <c r="R68" s="31">
        <v>2</v>
      </c>
      <c r="S68" s="25" t="s">
        <v>3532</v>
      </c>
      <c r="T68" s="25" t="s">
        <v>110</v>
      </c>
      <c r="U68" s="25" t="s">
        <v>3568</v>
      </c>
      <c r="V68" s="25" t="s">
        <v>128</v>
      </c>
      <c r="W68" s="23" t="s">
        <v>989</v>
      </c>
      <c r="X68" s="23" t="s">
        <v>985</v>
      </c>
      <c r="Y68" s="23" t="s">
        <v>984</v>
      </c>
      <c r="Z68" s="23" t="s">
        <v>1066</v>
      </c>
      <c r="AA68" s="23" t="s">
        <v>1041</v>
      </c>
      <c r="AB68" s="23" t="s">
        <v>108</v>
      </c>
      <c r="AC68" s="23" t="s">
        <v>2126</v>
      </c>
      <c r="AD68" s="25">
        <f t="shared" ca="1" si="12"/>
        <v>5.2082191780821914</v>
      </c>
      <c r="AE68" s="32">
        <v>800000000</v>
      </c>
      <c r="AF68" s="33">
        <f>VLOOKUP(J68,Library!A:B,2,0)</f>
        <v>1</v>
      </c>
      <c r="AG68" s="33">
        <f>VLOOKUP(J68,Library!A:G,7,0)</f>
        <v>3</v>
      </c>
      <c r="AH68" s="28">
        <f>VLOOKUP(W68,Library!W:X,2,0)</f>
        <v>4</v>
      </c>
      <c r="AI68" s="28">
        <f>VLOOKUP(X68,Library!Y:Z,2,0)</f>
        <v>4</v>
      </c>
      <c r="AJ68" s="28">
        <f>VLOOKUP(Y68,Library!AA:AB,2,0)</f>
        <v>4</v>
      </c>
      <c r="AK68" s="33">
        <f>IF(MAX(AH68,AI68,AJ68)=0,VLOOKUP(I68,Library!$J:$P,7,0),MAX(AH68,AI68,AJ68))</f>
        <v>4</v>
      </c>
      <c r="AL68" s="33">
        <f t="shared" ca="1" si="8"/>
        <v>4</v>
      </c>
      <c r="AM68" s="33">
        <f>VLOOKUP(AB68,Library!T:U,2,0)</f>
        <v>1</v>
      </c>
      <c r="AN68" s="34">
        <f t="shared" ca="1" si="9"/>
        <v>2.5499999999999998</v>
      </c>
      <c r="AO68" s="33">
        <f t="shared" ca="1" si="10"/>
        <v>3</v>
      </c>
      <c r="AP68" s="28" t="s">
        <v>127</v>
      </c>
      <c r="AQ68" s="25" t="s">
        <v>128</v>
      </c>
      <c r="AR68" s="28" t="s">
        <v>312</v>
      </c>
      <c r="AS68" s="28" t="s">
        <v>313</v>
      </c>
      <c r="AT68" s="28" t="s">
        <v>310</v>
      </c>
      <c r="AU68" s="23" t="s">
        <v>2449</v>
      </c>
      <c r="AV68" s="23" t="s">
        <v>35</v>
      </c>
      <c r="AW68" s="25" t="s">
        <v>128</v>
      </c>
      <c r="AX68" s="25" t="s">
        <v>128</v>
      </c>
      <c r="AY68" s="25" t="s">
        <v>128</v>
      </c>
      <c r="AZ68" s="25" t="s">
        <v>128</v>
      </c>
      <c r="BA68" s="25" t="s">
        <v>128</v>
      </c>
      <c r="BB68" s="25" t="s">
        <v>128</v>
      </c>
      <c r="BC68" s="25" t="s">
        <v>128</v>
      </c>
      <c r="BD68" s="25" t="s">
        <v>128</v>
      </c>
      <c r="BE68" s="25" t="s">
        <v>128</v>
      </c>
      <c r="BF68" s="25" t="s">
        <v>128</v>
      </c>
      <c r="BG68" s="25" t="s">
        <v>128</v>
      </c>
      <c r="BH68" s="25" t="s">
        <v>128</v>
      </c>
      <c r="BI68" s="25" t="s">
        <v>114</v>
      </c>
      <c r="BJ68" s="23" t="s">
        <v>128</v>
      </c>
      <c r="BK68" t="s">
        <v>1105</v>
      </c>
      <c r="BL68" s="23" t="s">
        <v>315</v>
      </c>
      <c r="BM68" s="28">
        <v>168286000</v>
      </c>
      <c r="BN68" s="72">
        <f t="shared" si="13"/>
        <v>0.2103575</v>
      </c>
    </row>
    <row r="69" spans="1:66" ht="15">
      <c r="A69" s="28">
        <v>65</v>
      </c>
      <c r="B69" s="23" t="s">
        <v>316</v>
      </c>
      <c r="C69" s="28" t="s">
        <v>1212</v>
      </c>
      <c r="D69" s="27" t="s">
        <v>310</v>
      </c>
      <c r="E69" s="43">
        <f ca="1">IF(AW69="Y","Defaulted",IF(OR(IFERROR(_xlfn.XLOOKUP(I69,Library!$J:$J,Library!$P:$P),AK69)=6,IFERROR(_xlfn.XLOOKUP(I69,Library!$J:$J,Library!$P:$P),AK69)=7),"N/A",AO69))</f>
        <v>3</v>
      </c>
      <c r="F69" s="25" t="str">
        <f t="shared" si="14"/>
        <v>Y</v>
      </c>
      <c r="G69" s="25" t="str">
        <f t="shared" si="15"/>
        <v>N</v>
      </c>
      <c r="H69" s="25" t="s">
        <v>128</v>
      </c>
      <c r="I69" s="29" t="s">
        <v>311</v>
      </c>
      <c r="J69" s="44" t="str">
        <f t="shared" si="11"/>
        <v>投资级别优先可赎回/可售回债</v>
      </c>
      <c r="K69" s="27" t="s">
        <v>21</v>
      </c>
      <c r="L69" s="29">
        <v>76.313000000000002</v>
      </c>
      <c r="M69" s="29">
        <v>76.525999999999996</v>
      </c>
      <c r="N69" s="29">
        <v>5.920254189705183</v>
      </c>
      <c r="O69" s="29">
        <v>5.9004615915593073</v>
      </c>
      <c r="P69" s="30">
        <v>4.0999999999999996</v>
      </c>
      <c r="Q69" s="27" t="s">
        <v>107</v>
      </c>
      <c r="R69" s="31">
        <v>2</v>
      </c>
      <c r="S69" s="25" t="s">
        <v>3532</v>
      </c>
      <c r="T69" s="25" t="s">
        <v>110</v>
      </c>
      <c r="U69" s="25" t="s">
        <v>3569</v>
      </c>
      <c r="V69" s="25" t="s">
        <v>128</v>
      </c>
      <c r="W69" s="23" t="s">
        <v>989</v>
      </c>
      <c r="X69" s="23" t="s">
        <v>985</v>
      </c>
      <c r="Y69" s="23" t="s">
        <v>984</v>
      </c>
      <c r="Z69" s="23" t="s">
        <v>1066</v>
      </c>
      <c r="AA69" s="23" t="s">
        <v>1041</v>
      </c>
      <c r="AB69" s="23" t="s">
        <v>108</v>
      </c>
      <c r="AC69" s="23" t="s">
        <v>2127</v>
      </c>
      <c r="AD69" s="25">
        <f t="shared" ca="1" si="12"/>
        <v>25.221917808219178</v>
      </c>
      <c r="AE69" s="32">
        <v>400000000</v>
      </c>
      <c r="AF69" s="33">
        <f>VLOOKUP(J69,Library!A:B,2,0)</f>
        <v>1</v>
      </c>
      <c r="AG69" s="33">
        <f>VLOOKUP(J69,Library!A:G,7,0)</f>
        <v>3</v>
      </c>
      <c r="AH69" s="28">
        <f>VLOOKUP(W69,Library!W:X,2,0)</f>
        <v>4</v>
      </c>
      <c r="AI69" s="28">
        <f>VLOOKUP(X69,Library!Y:Z,2,0)</f>
        <v>4</v>
      </c>
      <c r="AJ69" s="28">
        <f>VLOOKUP(Y69,Library!AA:AB,2,0)</f>
        <v>4</v>
      </c>
      <c r="AK69" s="33">
        <f>IF(MAX(AH69,AI69,AJ69)=0,VLOOKUP(I69,Library!$J:$P,7,0),MAX(AH69,AI69,AJ69))</f>
        <v>4</v>
      </c>
      <c r="AL69" s="33">
        <f t="shared" ca="1" si="8"/>
        <v>5</v>
      </c>
      <c r="AM69" s="33">
        <f>VLOOKUP(AB69,Library!T:U,2,0)</f>
        <v>1</v>
      </c>
      <c r="AN69" s="34">
        <f t="shared" ca="1" si="9"/>
        <v>2.65</v>
      </c>
      <c r="AO69" s="33">
        <f t="shared" ca="1" si="10"/>
        <v>3</v>
      </c>
      <c r="AP69" s="28" t="s">
        <v>127</v>
      </c>
      <c r="AQ69" s="25" t="s">
        <v>128</v>
      </c>
      <c r="AR69" s="28" t="s">
        <v>312</v>
      </c>
      <c r="AS69" s="28" t="s">
        <v>313</v>
      </c>
      <c r="AT69" s="28" t="s">
        <v>310</v>
      </c>
      <c r="AU69" s="23" t="s">
        <v>2450</v>
      </c>
      <c r="AV69" s="23" t="s">
        <v>35</v>
      </c>
      <c r="AW69" s="25" t="s">
        <v>128</v>
      </c>
      <c r="AX69" s="25" t="s">
        <v>128</v>
      </c>
      <c r="AY69" s="25" t="s">
        <v>128</v>
      </c>
      <c r="AZ69" s="25" t="s">
        <v>128</v>
      </c>
      <c r="BA69" s="25" t="s">
        <v>128</v>
      </c>
      <c r="BB69" s="25" t="s">
        <v>128</v>
      </c>
      <c r="BC69" s="25" t="s">
        <v>128</v>
      </c>
      <c r="BD69" s="25" t="s">
        <v>128</v>
      </c>
      <c r="BE69" s="25" t="s">
        <v>128</v>
      </c>
      <c r="BF69" s="25" t="s">
        <v>128</v>
      </c>
      <c r="BG69" s="25" t="s">
        <v>128</v>
      </c>
      <c r="BH69" s="25" t="s">
        <v>128</v>
      </c>
      <c r="BI69" s="25" t="s">
        <v>114</v>
      </c>
      <c r="BJ69" s="23" t="s">
        <v>128</v>
      </c>
      <c r="BK69" t="s">
        <v>1105</v>
      </c>
      <c r="BL69" s="23" t="s">
        <v>316</v>
      </c>
      <c r="BM69" s="28">
        <v>114606000</v>
      </c>
      <c r="BN69" s="72">
        <f t="shared" si="13"/>
        <v>0.28651500000000002</v>
      </c>
    </row>
    <row r="70" spans="1:66" ht="15">
      <c r="A70" s="28">
        <v>66</v>
      </c>
      <c r="B70" s="27" t="s">
        <v>317</v>
      </c>
      <c r="C70" s="28" t="s">
        <v>1213</v>
      </c>
      <c r="D70" s="27" t="s">
        <v>318</v>
      </c>
      <c r="E70" s="43">
        <f ca="1">IF(AW70="Y","Defaulted",IF(OR(IFERROR(_xlfn.XLOOKUP(I70,Library!$J:$J,Library!$P:$P),AK70)=6,IFERROR(_xlfn.XLOOKUP(I70,Library!$J:$J,Library!$P:$P),AK70)=7),"N/A",AO70))</f>
        <v>3</v>
      </c>
      <c r="F70" s="25" t="str">
        <f t="shared" si="14"/>
        <v>Y</v>
      </c>
      <c r="G70" s="25" t="str">
        <f t="shared" si="15"/>
        <v>N</v>
      </c>
      <c r="H70" s="25" t="s">
        <v>128</v>
      </c>
      <c r="I70" s="29" t="s">
        <v>319</v>
      </c>
      <c r="J70" s="44" t="str">
        <f t="shared" si="11"/>
        <v>投资级别优先可赎回/可售回债</v>
      </c>
      <c r="K70" s="27" t="s">
        <v>21</v>
      </c>
      <c r="L70" s="29">
        <v>93.777000000000001</v>
      </c>
      <c r="M70" s="29">
        <v>93.858000000000004</v>
      </c>
      <c r="N70" s="29">
        <v>5.0412262247943733</v>
      </c>
      <c r="O70" s="29">
        <v>5.0187064915920887</v>
      </c>
      <c r="P70" s="30">
        <v>3.375</v>
      </c>
      <c r="Q70" s="27" t="s">
        <v>107</v>
      </c>
      <c r="R70" s="31">
        <v>2</v>
      </c>
      <c r="S70" s="25" t="s">
        <v>3570</v>
      </c>
      <c r="T70" s="25" t="s">
        <v>110</v>
      </c>
      <c r="U70" s="25" t="s">
        <v>3571</v>
      </c>
      <c r="V70" s="25" t="s">
        <v>128</v>
      </c>
      <c r="W70" s="23" t="s">
        <v>989</v>
      </c>
      <c r="X70" s="23" t="s">
        <v>990</v>
      </c>
      <c r="Y70" s="23" t="s">
        <v>8</v>
      </c>
      <c r="Z70" s="23" t="s">
        <v>1066</v>
      </c>
      <c r="AA70" s="23" t="s">
        <v>114</v>
      </c>
      <c r="AB70" s="23" t="s">
        <v>108</v>
      </c>
      <c r="AC70" s="23" t="s">
        <v>2128</v>
      </c>
      <c r="AD70" s="25">
        <f t="shared" ca="1" si="12"/>
        <v>4.1917808219178081</v>
      </c>
      <c r="AE70" s="45">
        <v>750000000</v>
      </c>
      <c r="AF70" s="33">
        <f>VLOOKUP(J70,Library!A:B,2,0)</f>
        <v>1</v>
      </c>
      <c r="AG70" s="33">
        <f>VLOOKUP(J70,Library!A:G,7,0)</f>
        <v>3</v>
      </c>
      <c r="AH70" s="28">
        <f>VLOOKUP(W70,Library!W:X,2,0)</f>
        <v>4</v>
      </c>
      <c r="AI70" s="28">
        <f>VLOOKUP(X70,Library!Y:Z,2,0)</f>
        <v>4</v>
      </c>
      <c r="AJ70" s="28" t="str">
        <f>VLOOKUP(Y70,Library!AA:AB,2,0)</f>
        <v>N/A</v>
      </c>
      <c r="AK70" s="33">
        <f>IF(MAX(AH70,AI70,AJ70)=0,VLOOKUP(I70,Library!$J:$P,7,0),MAX(AH70,AI70,AJ70))</f>
        <v>4</v>
      </c>
      <c r="AL70" s="33">
        <f t="shared" ca="1" si="8"/>
        <v>3</v>
      </c>
      <c r="AM70" s="33">
        <f>VLOOKUP(AB70,Library!T:U,2,0)</f>
        <v>1</v>
      </c>
      <c r="AN70" s="34">
        <f t="shared" ca="1" si="9"/>
        <v>2.4500000000000002</v>
      </c>
      <c r="AO70" s="33">
        <f t="shared" ca="1" si="10"/>
        <v>3</v>
      </c>
      <c r="AP70" s="28" t="s">
        <v>170</v>
      </c>
      <c r="AQ70" s="25" t="s">
        <v>128</v>
      </c>
      <c r="AR70" s="28" t="s">
        <v>320</v>
      </c>
      <c r="AS70" s="28" t="s">
        <v>321</v>
      </c>
      <c r="AT70" s="28" t="s">
        <v>318</v>
      </c>
      <c r="AU70" s="23" t="s">
        <v>322</v>
      </c>
      <c r="AV70" s="23" t="s">
        <v>35</v>
      </c>
      <c r="AW70" s="25" t="s">
        <v>128</v>
      </c>
      <c r="AX70" s="25" t="s">
        <v>128</v>
      </c>
      <c r="AY70" s="25" t="s">
        <v>128</v>
      </c>
      <c r="AZ70" s="25" t="s">
        <v>128</v>
      </c>
      <c r="BA70" s="25" t="s">
        <v>128</v>
      </c>
      <c r="BB70" s="25" t="s">
        <v>128</v>
      </c>
      <c r="BC70" s="25" t="s">
        <v>128</v>
      </c>
      <c r="BD70" s="25" t="s">
        <v>128</v>
      </c>
      <c r="BE70" s="25" t="s">
        <v>128</v>
      </c>
      <c r="BF70" s="25" t="s">
        <v>128</v>
      </c>
      <c r="BG70" s="25" t="s">
        <v>128</v>
      </c>
      <c r="BH70" s="25" t="s">
        <v>128</v>
      </c>
      <c r="BI70" s="25" t="s">
        <v>114</v>
      </c>
      <c r="BJ70" s="23" t="s">
        <v>128</v>
      </c>
      <c r="BK70" t="s">
        <v>1105</v>
      </c>
      <c r="BL70" s="27" t="s">
        <v>317</v>
      </c>
      <c r="BM70" s="28">
        <v>187368000</v>
      </c>
      <c r="BN70" s="72">
        <f t="shared" si="13"/>
        <v>0.24982399999999999</v>
      </c>
    </row>
    <row r="71" spans="1:66" ht="15">
      <c r="A71" s="28">
        <v>67</v>
      </c>
      <c r="B71" s="27" t="s">
        <v>328</v>
      </c>
      <c r="C71" s="28" t="s">
        <v>1214</v>
      </c>
      <c r="D71" s="27" t="s">
        <v>323</v>
      </c>
      <c r="E71" s="43">
        <f ca="1">IF(AW71="Y","Defaulted",IF(OR(IFERROR(_xlfn.XLOOKUP(I71,Library!$J:$J,Library!$P:$P),AK71)=6,IFERROR(_xlfn.XLOOKUP(I71,Library!$J:$J,Library!$P:$P),AK71)=7),"N/A",AO71))</f>
        <v>3</v>
      </c>
      <c r="F71" s="25" t="str">
        <f t="shared" si="14"/>
        <v>Y</v>
      </c>
      <c r="G71" s="25" t="str">
        <f t="shared" si="15"/>
        <v>N</v>
      </c>
      <c r="H71" s="25" t="s">
        <v>128</v>
      </c>
      <c r="I71" s="29" t="s">
        <v>324</v>
      </c>
      <c r="J71" s="44" t="str">
        <f t="shared" si="11"/>
        <v>投资级别优先可赎回/可售回债</v>
      </c>
      <c r="K71" s="27" t="s">
        <v>21</v>
      </c>
      <c r="L71" s="29">
        <v>92.016000000000005</v>
      </c>
      <c r="M71" s="29">
        <v>92.072999999999993</v>
      </c>
      <c r="N71" s="29">
        <v>5.0593416381274086</v>
      </c>
      <c r="O71" s="29">
        <v>5.0442894143037602</v>
      </c>
      <c r="P71" s="30">
        <v>3.05</v>
      </c>
      <c r="Q71" s="27" t="s">
        <v>107</v>
      </c>
      <c r="R71" s="31">
        <v>2</v>
      </c>
      <c r="S71" s="25" t="s">
        <v>3498</v>
      </c>
      <c r="T71" s="25" t="s">
        <v>110</v>
      </c>
      <c r="U71" s="25" t="s">
        <v>3572</v>
      </c>
      <c r="V71" s="25" t="s">
        <v>128</v>
      </c>
      <c r="W71" s="23" t="s">
        <v>984</v>
      </c>
      <c r="X71" s="23" t="s">
        <v>985</v>
      </c>
      <c r="Y71" s="23" t="s">
        <v>984</v>
      </c>
      <c r="Z71" s="23" t="s">
        <v>1066</v>
      </c>
      <c r="AA71" s="23" t="s">
        <v>114</v>
      </c>
      <c r="AB71" s="23" t="s">
        <v>108</v>
      </c>
      <c r="AC71" s="23" t="s">
        <v>2130</v>
      </c>
      <c r="AD71" s="25">
        <f t="shared" ca="1" si="12"/>
        <v>4.4986301369863018</v>
      </c>
      <c r="AE71" s="45">
        <v>1250000000</v>
      </c>
      <c r="AF71" s="33">
        <f>VLOOKUP(J71,Library!A:B,2,0)</f>
        <v>1</v>
      </c>
      <c r="AG71" s="33">
        <f>VLOOKUP(J71,Library!A:G,7,0)</f>
        <v>3</v>
      </c>
      <c r="AH71" s="28">
        <f>VLOOKUP(W71,Library!W:X,2,0)</f>
        <v>4</v>
      </c>
      <c r="AI71" s="28">
        <f>VLOOKUP(X71,Library!Y:Z,2,0)</f>
        <v>4</v>
      </c>
      <c r="AJ71" s="28">
        <f>VLOOKUP(Y71,Library!AA:AB,2,0)</f>
        <v>4</v>
      </c>
      <c r="AK71" s="33">
        <f>IF(MAX(AH71,AI71,AJ71)=0,VLOOKUP(I71,Library!$J:$P,7,0),MAX(AH71,AI71,AJ71))</f>
        <v>4</v>
      </c>
      <c r="AL71" s="33">
        <f t="shared" ca="1" si="8"/>
        <v>3</v>
      </c>
      <c r="AM71" s="33">
        <f>VLOOKUP(AB71,Library!T:U,2,0)</f>
        <v>1</v>
      </c>
      <c r="AN71" s="34">
        <f t="shared" ca="1" si="9"/>
        <v>2.4500000000000002</v>
      </c>
      <c r="AO71" s="33">
        <f t="shared" ca="1" si="10"/>
        <v>3</v>
      </c>
      <c r="AP71" s="28" t="s">
        <v>127</v>
      </c>
      <c r="AQ71" s="25" t="s">
        <v>128</v>
      </c>
      <c r="AR71" s="28" t="s">
        <v>325</v>
      </c>
      <c r="AS71" s="28" t="s">
        <v>326</v>
      </c>
      <c r="AT71" s="28" t="s">
        <v>327</v>
      </c>
      <c r="AU71" s="23" t="s">
        <v>329</v>
      </c>
      <c r="AV71" s="23" t="s">
        <v>35</v>
      </c>
      <c r="AW71" s="25" t="s">
        <v>128</v>
      </c>
      <c r="AX71" s="25" t="s">
        <v>128</v>
      </c>
      <c r="AY71" s="25" t="s">
        <v>128</v>
      </c>
      <c r="AZ71" s="25" t="s">
        <v>128</v>
      </c>
      <c r="BA71" s="25" t="s">
        <v>128</v>
      </c>
      <c r="BB71" s="25" t="s">
        <v>128</v>
      </c>
      <c r="BC71" s="25" t="s">
        <v>128</v>
      </c>
      <c r="BD71" s="25" t="s">
        <v>128</v>
      </c>
      <c r="BE71" s="25" t="s">
        <v>128</v>
      </c>
      <c r="BF71" s="25" t="s">
        <v>128</v>
      </c>
      <c r="BG71" s="25" t="s">
        <v>128</v>
      </c>
      <c r="BH71" s="25" t="s">
        <v>128</v>
      </c>
      <c r="BI71" s="25" t="s">
        <v>114</v>
      </c>
      <c r="BJ71" s="23" t="s">
        <v>128</v>
      </c>
      <c r="BK71" t="s">
        <v>1105</v>
      </c>
      <c r="BL71" s="27" t="s">
        <v>328</v>
      </c>
      <c r="BM71" s="28">
        <v>219504000</v>
      </c>
      <c r="BN71" s="72">
        <f t="shared" si="13"/>
        <v>0.17560319999999999</v>
      </c>
    </row>
    <row r="72" spans="1:66" ht="15">
      <c r="A72" s="28">
        <v>68</v>
      </c>
      <c r="B72" s="23" t="s">
        <v>334</v>
      </c>
      <c r="C72" s="28" t="s">
        <v>1215</v>
      </c>
      <c r="D72" s="27" t="s">
        <v>330</v>
      </c>
      <c r="E72" s="43">
        <f ca="1">IF(AW72="Y","Defaulted",IF(OR(IFERROR(_xlfn.XLOOKUP(I72,Library!$J:$J,Library!$P:$P),AK72)=6,IFERROR(_xlfn.XLOOKUP(I72,Library!$J:$J,Library!$P:$P),AK72)=7),"N/A",AO72))</f>
        <v>3</v>
      </c>
      <c r="F72" s="25" t="str">
        <f t="shared" si="14"/>
        <v>Y</v>
      </c>
      <c r="G72" s="25" t="str">
        <f t="shared" si="15"/>
        <v>N</v>
      </c>
      <c r="H72" s="25" t="s">
        <v>128</v>
      </c>
      <c r="I72" s="29" t="s">
        <v>331</v>
      </c>
      <c r="J72" s="44" t="str">
        <f t="shared" si="11"/>
        <v>投资级别优先可赎回/可售回债</v>
      </c>
      <c r="K72" s="27" t="s">
        <v>21</v>
      </c>
      <c r="L72" s="29">
        <v>99.688999999999993</v>
      </c>
      <c r="M72" s="29">
        <v>99.954999999999998</v>
      </c>
      <c r="N72" s="29">
        <v>6.5711772420283641</v>
      </c>
      <c r="O72" s="29">
        <v>3.1698651953276444</v>
      </c>
      <c r="P72" s="30">
        <v>2.625</v>
      </c>
      <c r="Q72" s="27" t="s">
        <v>107</v>
      </c>
      <c r="R72" s="31">
        <v>2</v>
      </c>
      <c r="S72" s="25" t="s">
        <v>3573</v>
      </c>
      <c r="T72" s="25" t="s">
        <v>110</v>
      </c>
      <c r="U72" s="25" t="s">
        <v>3574</v>
      </c>
      <c r="V72" s="25" t="s">
        <v>128</v>
      </c>
      <c r="W72" s="23" t="s">
        <v>8</v>
      </c>
      <c r="X72" s="23" t="s">
        <v>990</v>
      </c>
      <c r="Y72" s="23" t="s">
        <v>8</v>
      </c>
      <c r="Z72" s="23" t="s">
        <v>1066</v>
      </c>
      <c r="AA72" s="23" t="s">
        <v>114</v>
      </c>
      <c r="AB72" s="23" t="s">
        <v>108</v>
      </c>
      <c r="AC72" s="23" t="s">
        <v>454</v>
      </c>
      <c r="AD72" s="25">
        <f t="shared" ca="1" si="12"/>
        <v>9.0410958904109592E-2</v>
      </c>
      <c r="AE72" s="32">
        <v>300000000</v>
      </c>
      <c r="AF72" s="33">
        <f>VLOOKUP(J72,Library!A:B,2,0)</f>
        <v>1</v>
      </c>
      <c r="AG72" s="33">
        <f>VLOOKUP(J72,Library!A:G,7,0)</f>
        <v>3</v>
      </c>
      <c r="AH72" s="28" t="str">
        <f>VLOOKUP(W72,Library!W:X,2,0)</f>
        <v>N/A</v>
      </c>
      <c r="AI72" s="28">
        <f>VLOOKUP(X72,Library!Y:Z,2,0)</f>
        <v>4</v>
      </c>
      <c r="AJ72" s="28" t="str">
        <f>VLOOKUP(Y72,Library!AA:AB,2,0)</f>
        <v>N/A</v>
      </c>
      <c r="AK72" s="33">
        <f>IF(MAX(AH72,AI72,AJ72)=0,VLOOKUP(I72,Library!$J:$P,7,0),MAX(AH72,AI72,AJ72))</f>
        <v>4</v>
      </c>
      <c r="AL72" s="33">
        <f t="shared" ca="1" si="8"/>
        <v>2</v>
      </c>
      <c r="AM72" s="33">
        <f>VLOOKUP(AB72,Library!T:U,2,0)</f>
        <v>1</v>
      </c>
      <c r="AN72" s="34">
        <f t="shared" ca="1" si="9"/>
        <v>2.35</v>
      </c>
      <c r="AO72" s="33">
        <f t="shared" ca="1" si="10"/>
        <v>3</v>
      </c>
      <c r="AP72" s="28" t="s">
        <v>127</v>
      </c>
      <c r="AQ72" s="25" t="s">
        <v>128</v>
      </c>
      <c r="AR72" s="28" t="s">
        <v>332</v>
      </c>
      <c r="AS72" s="28" t="s">
        <v>333</v>
      </c>
      <c r="AT72" s="28" t="s">
        <v>1799</v>
      </c>
      <c r="AU72" s="23" t="s">
        <v>2312</v>
      </c>
      <c r="AV72" s="23" t="s">
        <v>35</v>
      </c>
      <c r="AW72" s="25" t="s">
        <v>128</v>
      </c>
      <c r="AX72" s="25" t="s">
        <v>128</v>
      </c>
      <c r="AY72" s="25" t="s">
        <v>128</v>
      </c>
      <c r="AZ72" s="25" t="s">
        <v>128</v>
      </c>
      <c r="BA72" s="25" t="s">
        <v>128</v>
      </c>
      <c r="BB72" s="25" t="s">
        <v>128</v>
      </c>
      <c r="BC72" s="25" t="s">
        <v>128</v>
      </c>
      <c r="BD72" s="25" t="s">
        <v>128</v>
      </c>
      <c r="BE72" s="25" t="s">
        <v>128</v>
      </c>
      <c r="BF72" s="25" t="s">
        <v>128</v>
      </c>
      <c r="BG72" s="25" t="s">
        <v>128</v>
      </c>
      <c r="BH72" s="25" t="s">
        <v>128</v>
      </c>
      <c r="BI72" s="25" t="s">
        <v>114</v>
      </c>
      <c r="BJ72" s="23" t="s">
        <v>128</v>
      </c>
      <c r="BK72" t="s">
        <v>1057</v>
      </c>
      <c r="BL72" s="23" t="s">
        <v>334</v>
      </c>
      <c r="BM72" s="28">
        <v>35937000</v>
      </c>
      <c r="BN72" s="72">
        <f t="shared" si="13"/>
        <v>0.11978999999999999</v>
      </c>
    </row>
    <row r="73" spans="1:66" ht="15">
      <c r="A73" s="28">
        <v>69</v>
      </c>
      <c r="B73" s="23" t="s">
        <v>335</v>
      </c>
      <c r="C73" s="28" t="s">
        <v>1216</v>
      </c>
      <c r="D73" s="27" t="s">
        <v>330</v>
      </c>
      <c r="E73" s="43">
        <f ca="1">IF(AW73="Y","Defaulted",IF(OR(IFERROR(_xlfn.XLOOKUP(I73,Library!$J:$J,Library!$P:$P),AK73)=6,IFERROR(_xlfn.XLOOKUP(I73,Library!$J:$J,Library!$P:$P),AK73)=7),"N/A",AO73))</f>
        <v>3</v>
      </c>
      <c r="F73" s="25" t="str">
        <f t="shared" si="14"/>
        <v>Y</v>
      </c>
      <c r="G73" s="25" t="str">
        <f t="shared" si="15"/>
        <v>N</v>
      </c>
      <c r="H73" s="25" t="s">
        <v>128</v>
      </c>
      <c r="I73" s="29" t="s">
        <v>331</v>
      </c>
      <c r="J73" s="44" t="str">
        <f t="shared" si="11"/>
        <v>投资级别优先可赎回/可售回债</v>
      </c>
      <c r="K73" s="27" t="s">
        <v>21</v>
      </c>
      <c r="L73" s="29">
        <v>94.12</v>
      </c>
      <c r="M73" s="29">
        <v>94.293000000000006</v>
      </c>
      <c r="N73" s="29">
        <v>5.0775325551063775</v>
      </c>
      <c r="O73" s="29">
        <v>5.0370966262955212</v>
      </c>
      <c r="P73" s="30">
        <v>3.75</v>
      </c>
      <c r="Q73" s="27" t="s">
        <v>107</v>
      </c>
      <c r="R73" s="31">
        <v>2</v>
      </c>
      <c r="S73" s="25" t="s">
        <v>3573</v>
      </c>
      <c r="T73" s="25" t="s">
        <v>110</v>
      </c>
      <c r="U73" s="25" t="s">
        <v>3575</v>
      </c>
      <c r="V73" s="25" t="s">
        <v>128</v>
      </c>
      <c r="W73" s="23" t="s">
        <v>8</v>
      </c>
      <c r="X73" s="23" t="s">
        <v>990</v>
      </c>
      <c r="Y73" s="23" t="s">
        <v>8</v>
      </c>
      <c r="Z73" s="23" t="s">
        <v>1066</v>
      </c>
      <c r="AA73" s="23" t="s">
        <v>114</v>
      </c>
      <c r="AB73" s="23" t="s">
        <v>108</v>
      </c>
      <c r="AC73" s="23" t="s">
        <v>2131</v>
      </c>
      <c r="AD73" s="25">
        <f t="shared" ca="1" si="12"/>
        <v>5.0931506849315067</v>
      </c>
      <c r="AE73" s="32">
        <v>350000000</v>
      </c>
      <c r="AF73" s="33">
        <f>VLOOKUP(J73,Library!A:B,2,0)</f>
        <v>1</v>
      </c>
      <c r="AG73" s="33">
        <f>VLOOKUP(J73,Library!A:G,7,0)</f>
        <v>3</v>
      </c>
      <c r="AH73" s="28" t="str">
        <f>VLOOKUP(W73,Library!W:X,2,0)</f>
        <v>N/A</v>
      </c>
      <c r="AI73" s="28">
        <f>VLOOKUP(X73,Library!Y:Z,2,0)</f>
        <v>4</v>
      </c>
      <c r="AJ73" s="28" t="str">
        <f>VLOOKUP(Y73,Library!AA:AB,2,0)</f>
        <v>N/A</v>
      </c>
      <c r="AK73" s="33">
        <f>IF(MAX(AH73,AI73,AJ73)=0,VLOOKUP(I73,Library!$J:$P,7,0),MAX(AH73,AI73,AJ73))</f>
        <v>4</v>
      </c>
      <c r="AL73" s="33">
        <f t="shared" ca="1" si="8"/>
        <v>4</v>
      </c>
      <c r="AM73" s="33">
        <f>VLOOKUP(AB73,Library!T:U,2,0)</f>
        <v>1</v>
      </c>
      <c r="AN73" s="34">
        <f t="shared" ca="1" si="9"/>
        <v>2.5499999999999998</v>
      </c>
      <c r="AO73" s="33">
        <f t="shared" ca="1" si="10"/>
        <v>3</v>
      </c>
      <c r="AP73" s="28" t="s">
        <v>127</v>
      </c>
      <c r="AQ73" s="25" t="s">
        <v>128</v>
      </c>
      <c r="AR73" s="28" t="s">
        <v>332</v>
      </c>
      <c r="AS73" s="28" t="s">
        <v>333</v>
      </c>
      <c r="AT73" s="28" t="s">
        <v>1799</v>
      </c>
      <c r="AU73" s="23" t="s">
        <v>2451</v>
      </c>
      <c r="AV73" s="23" t="s">
        <v>35</v>
      </c>
      <c r="AW73" s="25" t="s">
        <v>128</v>
      </c>
      <c r="AX73" s="25" t="s">
        <v>128</v>
      </c>
      <c r="AY73" s="25" t="s">
        <v>128</v>
      </c>
      <c r="AZ73" s="25" t="s">
        <v>128</v>
      </c>
      <c r="BA73" s="25" t="s">
        <v>128</v>
      </c>
      <c r="BB73" s="25" t="s">
        <v>128</v>
      </c>
      <c r="BC73" s="25" t="s">
        <v>128</v>
      </c>
      <c r="BD73" s="25" t="s">
        <v>128</v>
      </c>
      <c r="BE73" s="25" t="s">
        <v>128</v>
      </c>
      <c r="BF73" s="25" t="s">
        <v>128</v>
      </c>
      <c r="BG73" s="25" t="s">
        <v>128</v>
      </c>
      <c r="BH73" s="25" t="s">
        <v>128</v>
      </c>
      <c r="BI73" s="25" t="s">
        <v>114</v>
      </c>
      <c r="BJ73" s="23" t="s">
        <v>128</v>
      </c>
      <c r="BK73" t="s">
        <v>1057</v>
      </c>
      <c r="BL73" s="23" t="s">
        <v>335</v>
      </c>
      <c r="BM73" s="28">
        <v>37920000</v>
      </c>
      <c r="BN73" s="72">
        <f t="shared" si="13"/>
        <v>0.10834285714285714</v>
      </c>
    </row>
    <row r="74" spans="1:66" ht="15">
      <c r="A74" s="28">
        <v>70</v>
      </c>
      <c r="B74" s="27" t="s">
        <v>340</v>
      </c>
      <c r="C74" s="28" t="s">
        <v>1217</v>
      </c>
      <c r="D74" s="27" t="s">
        <v>336</v>
      </c>
      <c r="E74" s="43">
        <f ca="1">IF(AW74="Y","Defaulted",IF(OR(IFERROR(_xlfn.XLOOKUP(I74,Library!$J:$J,Library!$P:$P),AK74)=6,IFERROR(_xlfn.XLOOKUP(I74,Library!$J:$J,Library!$P:$P),AK74)=7),"N/A",AO74))</f>
        <v>3</v>
      </c>
      <c r="F74" s="25" t="str">
        <f t="shared" si="14"/>
        <v>Y</v>
      </c>
      <c r="G74" s="25" t="str">
        <f t="shared" si="15"/>
        <v>N</v>
      </c>
      <c r="H74" s="25" t="s">
        <v>128</v>
      </c>
      <c r="I74" s="29" t="s">
        <v>337</v>
      </c>
      <c r="J74" s="44" t="str">
        <f t="shared" si="11"/>
        <v>投资级别优先可赎回/可售回债</v>
      </c>
      <c r="K74" s="27" t="s">
        <v>21</v>
      </c>
      <c r="L74" s="29">
        <v>94.195999999999998</v>
      </c>
      <c r="M74" s="29">
        <v>94.28</v>
      </c>
      <c r="N74" s="29">
        <v>4.8720821048032761</v>
      </c>
      <c r="O74" s="29">
        <v>4.8503460329650707</v>
      </c>
      <c r="P74" s="30">
        <v>3.4209999999999998</v>
      </c>
      <c r="Q74" s="27" t="s">
        <v>107</v>
      </c>
      <c r="R74" s="31">
        <v>2</v>
      </c>
      <c r="S74" s="25" t="s">
        <v>3509</v>
      </c>
      <c r="T74" s="25" t="s">
        <v>110</v>
      </c>
      <c r="U74" s="25" t="s">
        <v>2453</v>
      </c>
      <c r="V74" s="25" t="s">
        <v>128</v>
      </c>
      <c r="W74" s="23" t="s">
        <v>989</v>
      </c>
      <c r="X74" s="23" t="s">
        <v>990</v>
      </c>
      <c r="Y74" s="23" t="s">
        <v>989</v>
      </c>
      <c r="Z74" s="23" t="s">
        <v>1066</v>
      </c>
      <c r="AA74" s="23" t="s">
        <v>114</v>
      </c>
      <c r="AB74" s="23" t="s">
        <v>108</v>
      </c>
      <c r="AC74" s="23" t="s">
        <v>2132</v>
      </c>
      <c r="AD74" s="25">
        <f t="shared" ca="1" si="12"/>
        <v>4.5123287671232877</v>
      </c>
      <c r="AE74" s="45">
        <v>1000000000</v>
      </c>
      <c r="AF74" s="33">
        <f>VLOOKUP(J74,Library!A:B,2,0)</f>
        <v>1</v>
      </c>
      <c r="AG74" s="33">
        <f>VLOOKUP(J74,Library!A:G,7,0)</f>
        <v>3</v>
      </c>
      <c r="AH74" s="28">
        <f>VLOOKUP(W74,Library!W:X,2,0)</f>
        <v>4</v>
      </c>
      <c r="AI74" s="28">
        <f>VLOOKUP(X74,Library!Y:Z,2,0)</f>
        <v>4</v>
      </c>
      <c r="AJ74" s="28">
        <f>VLOOKUP(Y74,Library!AA:AB,2,0)</f>
        <v>4</v>
      </c>
      <c r="AK74" s="33">
        <f>IF(MAX(AH74,AI74,AJ74)=0,VLOOKUP(I74,Library!$J:$P,7,0),MAX(AH74,AI74,AJ74))</f>
        <v>4</v>
      </c>
      <c r="AL74" s="33">
        <f t="shared" ca="1" si="8"/>
        <v>3</v>
      </c>
      <c r="AM74" s="33">
        <f>VLOOKUP(AB74,Library!T:U,2,0)</f>
        <v>1</v>
      </c>
      <c r="AN74" s="34">
        <f t="shared" ca="1" si="9"/>
        <v>2.4500000000000002</v>
      </c>
      <c r="AO74" s="33">
        <f t="shared" ca="1" si="10"/>
        <v>3</v>
      </c>
      <c r="AP74" s="28" t="s">
        <v>127</v>
      </c>
      <c r="AQ74" s="25" t="s">
        <v>128</v>
      </c>
      <c r="AR74" s="28" t="s">
        <v>338</v>
      </c>
      <c r="AS74" s="28" t="s">
        <v>339</v>
      </c>
      <c r="AT74" s="28" t="s">
        <v>336</v>
      </c>
      <c r="AU74" s="23" t="s">
        <v>341</v>
      </c>
      <c r="AV74" s="23" t="s">
        <v>35</v>
      </c>
      <c r="AW74" s="25" t="s">
        <v>128</v>
      </c>
      <c r="AX74" s="25" t="s">
        <v>128</v>
      </c>
      <c r="AY74" s="25" t="s">
        <v>128</v>
      </c>
      <c r="AZ74" s="25" t="s">
        <v>128</v>
      </c>
      <c r="BA74" s="25" t="s">
        <v>128</v>
      </c>
      <c r="BB74" s="25" t="s">
        <v>128</v>
      </c>
      <c r="BC74" s="25" t="s">
        <v>128</v>
      </c>
      <c r="BD74" s="25" t="s">
        <v>128</v>
      </c>
      <c r="BE74" s="25" t="s">
        <v>128</v>
      </c>
      <c r="BF74" s="25" t="s">
        <v>128</v>
      </c>
      <c r="BG74" s="25" t="s">
        <v>128</v>
      </c>
      <c r="BH74" s="25" t="s">
        <v>128</v>
      </c>
      <c r="BI74" s="25" t="s">
        <v>114</v>
      </c>
      <c r="BJ74" s="23" t="s">
        <v>128</v>
      </c>
      <c r="BK74" t="s">
        <v>3460</v>
      </c>
      <c r="BL74" s="27" t="s">
        <v>340</v>
      </c>
      <c r="BM74" s="28">
        <v>212760000</v>
      </c>
      <c r="BN74" s="72">
        <f t="shared" si="13"/>
        <v>0.21276</v>
      </c>
    </row>
    <row r="75" spans="1:66" ht="15">
      <c r="A75" s="28">
        <v>71</v>
      </c>
      <c r="B75" s="27" t="s">
        <v>342</v>
      </c>
      <c r="C75" s="28" t="s">
        <v>1218</v>
      </c>
      <c r="D75" s="27" t="s">
        <v>343</v>
      </c>
      <c r="E75" s="43">
        <f ca="1">IF(AW75="Y","Defaulted",IF(OR(IFERROR(_xlfn.XLOOKUP(I75,Library!$J:$J,Library!$P:$P),AK75)=6,IFERROR(_xlfn.XLOOKUP(I75,Library!$J:$J,Library!$P:$P),AK75)=7),"N/A",AO75))</f>
        <v>3</v>
      </c>
      <c r="F75" s="25" t="str">
        <f t="shared" si="14"/>
        <v>N</v>
      </c>
      <c r="G75" s="25" t="str">
        <f t="shared" si="15"/>
        <v>N</v>
      </c>
      <c r="H75" s="25" t="s">
        <v>128</v>
      </c>
      <c r="I75" s="29" t="s">
        <v>344</v>
      </c>
      <c r="J75" s="44" t="str">
        <f t="shared" si="11"/>
        <v>投资级别优先普通债</v>
      </c>
      <c r="K75" s="27" t="s">
        <v>21</v>
      </c>
      <c r="L75" s="29">
        <v>99.634</v>
      </c>
      <c r="M75" s="29">
        <v>99.706999999999994</v>
      </c>
      <c r="N75" s="29">
        <v>5.0297049548608914</v>
      </c>
      <c r="O75" s="29">
        <v>4.8729312897476982</v>
      </c>
      <c r="P75" s="30">
        <v>4.25</v>
      </c>
      <c r="Q75" s="27" t="s">
        <v>107</v>
      </c>
      <c r="R75" s="31">
        <v>2</v>
      </c>
      <c r="S75" s="25" t="s">
        <v>3576</v>
      </c>
      <c r="T75" s="25" t="s">
        <v>128</v>
      </c>
      <c r="U75" s="25" t="s">
        <v>3496</v>
      </c>
      <c r="V75" s="25" t="s">
        <v>128</v>
      </c>
      <c r="W75" s="23" t="s">
        <v>1024</v>
      </c>
      <c r="X75" s="23" t="s">
        <v>8</v>
      </c>
      <c r="Y75" s="23" t="s">
        <v>8</v>
      </c>
      <c r="Z75" s="23" t="s">
        <v>1066</v>
      </c>
      <c r="AA75" s="23" t="s">
        <v>114</v>
      </c>
      <c r="AB75" s="23" t="s">
        <v>108</v>
      </c>
      <c r="AC75" s="23" t="s">
        <v>2133</v>
      </c>
      <c r="AD75" s="25">
        <f t="shared" ca="1" si="12"/>
        <v>0.49041095890410957</v>
      </c>
      <c r="AE75" s="45">
        <v>300000000</v>
      </c>
      <c r="AF75" s="33">
        <f>VLOOKUP(J75,Library!A:B,2,0)</f>
        <v>1</v>
      </c>
      <c r="AG75" s="33">
        <f>VLOOKUP(J75,Library!A:G,7,0)</f>
        <v>3</v>
      </c>
      <c r="AH75" s="28">
        <f>VLOOKUP(W75,Library!W:X,2,0)</f>
        <v>4</v>
      </c>
      <c r="AI75" s="28" t="str">
        <f>VLOOKUP(X75,Library!Y:Z,2,0)</f>
        <v>N/A</v>
      </c>
      <c r="AJ75" s="28" t="str">
        <f>VLOOKUP(Y75,Library!AA:AB,2,0)</f>
        <v>N/A</v>
      </c>
      <c r="AK75" s="33">
        <f>IF(MAX(AH75,AI75,AJ75)=0,VLOOKUP(I75,Library!$J:$P,7,0),MAX(AH75,AI75,AJ75))</f>
        <v>4</v>
      </c>
      <c r="AL75" s="33">
        <f t="shared" ca="1" si="8"/>
        <v>2</v>
      </c>
      <c r="AM75" s="33">
        <f>VLOOKUP(AB75,Library!T:U,2,0)</f>
        <v>1</v>
      </c>
      <c r="AN75" s="34">
        <f t="shared" ca="1" si="9"/>
        <v>2.35</v>
      </c>
      <c r="AO75" s="33">
        <f t="shared" ca="1" si="10"/>
        <v>3</v>
      </c>
      <c r="AP75" s="28" t="s">
        <v>127</v>
      </c>
      <c r="AQ75" s="25" t="s">
        <v>128</v>
      </c>
      <c r="AR75" s="28" t="s">
        <v>345</v>
      </c>
      <c r="AS75" s="28" t="s">
        <v>346</v>
      </c>
      <c r="AT75" s="28" t="s">
        <v>343</v>
      </c>
      <c r="AU75" s="23" t="s">
        <v>114</v>
      </c>
      <c r="AV75" s="23" t="s">
        <v>115</v>
      </c>
      <c r="AW75" s="25" t="s">
        <v>128</v>
      </c>
      <c r="AX75" s="25" t="s">
        <v>128</v>
      </c>
      <c r="AY75" s="25" t="s">
        <v>128</v>
      </c>
      <c r="AZ75" s="25" t="s">
        <v>128</v>
      </c>
      <c r="BA75" s="25" t="s">
        <v>128</v>
      </c>
      <c r="BB75" s="25" t="s">
        <v>128</v>
      </c>
      <c r="BC75" s="25" t="s">
        <v>128</v>
      </c>
      <c r="BD75" s="25" t="s">
        <v>128</v>
      </c>
      <c r="BE75" s="25" t="s">
        <v>128</v>
      </c>
      <c r="BF75" s="25" t="s">
        <v>128</v>
      </c>
      <c r="BG75" s="25" t="s">
        <v>128</v>
      </c>
      <c r="BH75" s="25" t="s">
        <v>128</v>
      </c>
      <c r="BI75" s="25" t="s">
        <v>114</v>
      </c>
      <c r="BJ75" s="23" t="s">
        <v>128</v>
      </c>
      <c r="BK75" t="s">
        <v>1042</v>
      </c>
      <c r="BL75" s="27" t="s">
        <v>342</v>
      </c>
      <c r="BM75" s="28">
        <v>37123000</v>
      </c>
      <c r="BN75" s="72">
        <f t="shared" si="13"/>
        <v>0.12374333333333333</v>
      </c>
    </row>
    <row r="76" spans="1:66" ht="15">
      <c r="A76" s="28">
        <v>72</v>
      </c>
      <c r="B76" s="27" t="s">
        <v>347</v>
      </c>
      <c r="C76" s="28" t="s">
        <v>1219</v>
      </c>
      <c r="D76" s="27" t="s">
        <v>348</v>
      </c>
      <c r="E76" s="43">
        <f ca="1">IF(AW76="Y","Defaulted",IF(OR(IFERROR(_xlfn.XLOOKUP(I76,Library!$J:$J,Library!$P:$P),AK76)=6,IFERROR(_xlfn.XLOOKUP(I76,Library!$J:$J,Library!$P:$P),AK76)=7),"N/A",AO76))</f>
        <v>3</v>
      </c>
      <c r="F76" s="25" t="str">
        <f t="shared" si="14"/>
        <v>Y</v>
      </c>
      <c r="G76" s="25" t="str">
        <f t="shared" si="15"/>
        <v>N</v>
      </c>
      <c r="H76" s="25" t="s">
        <v>128</v>
      </c>
      <c r="I76" s="29" t="s">
        <v>349</v>
      </c>
      <c r="J76" s="44" t="str">
        <f t="shared" si="11"/>
        <v>投资级别优先可赎回/可售回债</v>
      </c>
      <c r="K76" s="27" t="s">
        <v>21</v>
      </c>
      <c r="L76" s="29">
        <v>101.072</v>
      </c>
      <c r="M76" s="29">
        <v>101.217</v>
      </c>
      <c r="N76" s="29">
        <v>4.6936190452229525</v>
      </c>
      <c r="O76" s="29">
        <v>4.6692672315284884</v>
      </c>
      <c r="P76" s="30">
        <v>4.875</v>
      </c>
      <c r="Q76" s="27" t="s">
        <v>107</v>
      </c>
      <c r="R76" s="31">
        <v>2</v>
      </c>
      <c r="S76" s="25" t="s">
        <v>3577</v>
      </c>
      <c r="T76" s="25" t="s">
        <v>110</v>
      </c>
      <c r="U76" s="25" t="s">
        <v>3578</v>
      </c>
      <c r="V76" s="25" t="s">
        <v>128</v>
      </c>
      <c r="W76" s="23" t="s">
        <v>980</v>
      </c>
      <c r="X76" s="23" t="s">
        <v>8</v>
      </c>
      <c r="Y76" s="23" t="s">
        <v>980</v>
      </c>
      <c r="Z76" s="23" t="s">
        <v>1066</v>
      </c>
      <c r="AA76" s="23" t="s">
        <v>1041</v>
      </c>
      <c r="AB76" s="23" t="s">
        <v>108</v>
      </c>
      <c r="AC76" s="23" t="s">
        <v>2134</v>
      </c>
      <c r="AD76" s="25">
        <f t="shared" ca="1" si="12"/>
        <v>7.0136986301369859</v>
      </c>
      <c r="AE76" s="45">
        <v>500000000</v>
      </c>
      <c r="AF76" s="33">
        <f>VLOOKUP(J76,Library!A:B,2,0)</f>
        <v>1</v>
      </c>
      <c r="AG76" s="33">
        <f>VLOOKUP(J76,Library!A:G,7,0)</f>
        <v>3</v>
      </c>
      <c r="AH76" s="28">
        <f>VLOOKUP(W76,Library!W:X,2,0)</f>
        <v>3</v>
      </c>
      <c r="AI76" s="28" t="str">
        <f>VLOOKUP(X76,Library!Y:Z,2,0)</f>
        <v>N/A</v>
      </c>
      <c r="AJ76" s="28">
        <f>VLOOKUP(Y76,Library!AA:AB,2,0)</f>
        <v>3</v>
      </c>
      <c r="AK76" s="33">
        <f>IF(MAX(AH76,AI76,AJ76)=0,VLOOKUP(I76,Library!$J:$P,7,0),MAX(AH76,AI76,AJ76))</f>
        <v>3</v>
      </c>
      <c r="AL76" s="33">
        <f t="shared" ca="1" si="8"/>
        <v>4</v>
      </c>
      <c r="AM76" s="33">
        <f>VLOOKUP(AB76,Library!T:U,2,0)</f>
        <v>1</v>
      </c>
      <c r="AN76" s="34">
        <f t="shared" ca="1" si="9"/>
        <v>2.2999999999999998</v>
      </c>
      <c r="AO76" s="33">
        <f t="shared" ca="1" si="10"/>
        <v>3</v>
      </c>
      <c r="AP76" s="28" t="s">
        <v>136</v>
      </c>
      <c r="AQ76" s="25" t="s">
        <v>128</v>
      </c>
      <c r="AR76" s="28" t="s">
        <v>111</v>
      </c>
      <c r="AS76" s="28" t="s">
        <v>350</v>
      </c>
      <c r="AT76" s="28" t="s">
        <v>348</v>
      </c>
      <c r="AU76" s="23" t="s">
        <v>351</v>
      </c>
      <c r="AV76" s="23" t="s">
        <v>35</v>
      </c>
      <c r="AW76" s="25" t="s">
        <v>128</v>
      </c>
      <c r="AX76" s="25" t="s">
        <v>128</v>
      </c>
      <c r="AY76" s="25" t="s">
        <v>128</v>
      </c>
      <c r="AZ76" s="25" t="s">
        <v>128</v>
      </c>
      <c r="BA76" s="25" t="s">
        <v>128</v>
      </c>
      <c r="BB76" s="25" t="s">
        <v>128</v>
      </c>
      <c r="BC76" s="25" t="s">
        <v>128</v>
      </c>
      <c r="BD76" s="25" t="s">
        <v>128</v>
      </c>
      <c r="BE76" s="25" t="s">
        <v>128</v>
      </c>
      <c r="BF76" s="25" t="s">
        <v>128</v>
      </c>
      <c r="BG76" s="25" t="s">
        <v>128</v>
      </c>
      <c r="BH76" s="25" t="s">
        <v>128</v>
      </c>
      <c r="BI76" s="25" t="s">
        <v>114</v>
      </c>
      <c r="BJ76" s="23" t="s">
        <v>128</v>
      </c>
      <c r="BK76" t="s">
        <v>1042</v>
      </c>
      <c r="BL76" s="27" t="s">
        <v>347</v>
      </c>
      <c r="BM76" s="28">
        <v>68048000</v>
      </c>
      <c r="BN76" s="72">
        <f t="shared" si="13"/>
        <v>0.13609599999999999</v>
      </c>
    </row>
    <row r="77" spans="1:66" ht="15">
      <c r="A77" s="28">
        <v>73</v>
      </c>
      <c r="B77" s="27" t="s">
        <v>355</v>
      </c>
      <c r="C77" s="28" t="s">
        <v>1220</v>
      </c>
      <c r="D77" s="27" t="s">
        <v>356</v>
      </c>
      <c r="E77" s="43">
        <f ca="1">IF(AW77="Y","Defaulted",IF(OR(IFERROR(_xlfn.XLOOKUP(I77,Library!$J:$J,Library!$P:$P),AK77)=6,IFERROR(_xlfn.XLOOKUP(I77,Library!$J:$J,Library!$P:$P),AK77)=7),"N/A",AO77))</f>
        <v>2</v>
      </c>
      <c r="F77" s="25" t="str">
        <f t="shared" si="14"/>
        <v>Y</v>
      </c>
      <c r="G77" s="25" t="str">
        <f t="shared" si="15"/>
        <v>N</v>
      </c>
      <c r="H77" s="25" t="s">
        <v>128</v>
      </c>
      <c r="I77" s="29" t="s">
        <v>357</v>
      </c>
      <c r="J77" s="44" t="str">
        <f t="shared" si="11"/>
        <v>投资级别优先可赎回/可售回债</v>
      </c>
      <c r="K77" s="27" t="s">
        <v>21</v>
      </c>
      <c r="L77" s="29">
        <v>100.142</v>
      </c>
      <c r="M77" s="29">
        <v>100.22799999999999</v>
      </c>
      <c r="N77" s="29">
        <v>4.2499914153832457</v>
      </c>
      <c r="O77" s="29">
        <v>4.1774029256754162</v>
      </c>
      <c r="P77" s="30">
        <v>4.375</v>
      </c>
      <c r="Q77" s="27" t="s">
        <v>107</v>
      </c>
      <c r="R77" s="31">
        <v>2</v>
      </c>
      <c r="S77" s="25" t="s">
        <v>3579</v>
      </c>
      <c r="T77" s="25" t="s">
        <v>110</v>
      </c>
      <c r="U77" s="25" t="s">
        <v>3580</v>
      </c>
      <c r="V77" s="25" t="s">
        <v>128</v>
      </c>
      <c r="W77" s="23" t="s">
        <v>969</v>
      </c>
      <c r="X77" s="23" t="s">
        <v>970</v>
      </c>
      <c r="Y77" s="23" t="s">
        <v>8</v>
      </c>
      <c r="Z77" s="23" t="s">
        <v>1066</v>
      </c>
      <c r="AA77" s="23" t="s">
        <v>1041</v>
      </c>
      <c r="AB77" s="23" t="s">
        <v>108</v>
      </c>
      <c r="AC77" s="23" t="s">
        <v>2135</v>
      </c>
      <c r="AD77" s="25">
        <f t="shared" ca="1" si="12"/>
        <v>1.2273972602739727</v>
      </c>
      <c r="AE77" s="45">
        <v>400000000</v>
      </c>
      <c r="AF77" s="33">
        <f>VLOOKUP(J77,Library!A:B,2,0)</f>
        <v>1</v>
      </c>
      <c r="AG77" s="33">
        <f>VLOOKUP(J77,Library!A:G,7,0)</f>
        <v>3</v>
      </c>
      <c r="AH77" s="28">
        <f>VLOOKUP(W77,Library!W:X,2,0)</f>
        <v>2</v>
      </c>
      <c r="AI77" s="28">
        <f>VLOOKUP(X77,Library!Y:Z,2,0)</f>
        <v>2</v>
      </c>
      <c r="AJ77" s="28" t="str">
        <f>VLOOKUP(Y77,Library!AA:AB,2,0)</f>
        <v>N/A</v>
      </c>
      <c r="AK77" s="33">
        <f>IF(MAX(AH77,AI77,AJ77)=0,VLOOKUP(I77,Library!$J:$P,7,0),MAX(AH77,AI77,AJ77))</f>
        <v>2</v>
      </c>
      <c r="AL77" s="33">
        <f t="shared" ca="1" si="8"/>
        <v>3</v>
      </c>
      <c r="AM77" s="33">
        <f>VLOOKUP(AB77,Library!T:U,2,0)</f>
        <v>1</v>
      </c>
      <c r="AN77" s="34">
        <f t="shared" ca="1" si="9"/>
        <v>1.9500000000000002</v>
      </c>
      <c r="AO77" s="33">
        <f t="shared" ca="1" si="10"/>
        <v>2</v>
      </c>
      <c r="AP77" s="28" t="s">
        <v>170</v>
      </c>
      <c r="AQ77" s="25" t="s">
        <v>128</v>
      </c>
      <c r="AR77" s="28" t="s">
        <v>358</v>
      </c>
      <c r="AS77" s="28" t="s">
        <v>359</v>
      </c>
      <c r="AT77" s="28" t="s">
        <v>356</v>
      </c>
      <c r="AU77" s="23" t="s">
        <v>360</v>
      </c>
      <c r="AV77" s="23" t="s">
        <v>35</v>
      </c>
      <c r="AW77" s="25" t="s">
        <v>128</v>
      </c>
      <c r="AX77" s="25" t="s">
        <v>128</v>
      </c>
      <c r="AY77" s="25" t="s">
        <v>128</v>
      </c>
      <c r="AZ77" s="25" t="s">
        <v>128</v>
      </c>
      <c r="BA77" s="25" t="s">
        <v>128</v>
      </c>
      <c r="BB77" s="25" t="s">
        <v>128</v>
      </c>
      <c r="BC77" s="25" t="s">
        <v>128</v>
      </c>
      <c r="BD77" s="25" t="s">
        <v>128</v>
      </c>
      <c r="BE77" s="25" t="s">
        <v>128</v>
      </c>
      <c r="BF77" s="25" t="s">
        <v>128</v>
      </c>
      <c r="BG77" s="25" t="s">
        <v>128</v>
      </c>
      <c r="BH77" s="25" t="s">
        <v>128</v>
      </c>
      <c r="BI77" s="25" t="s">
        <v>114</v>
      </c>
      <c r="BJ77" s="23" t="s">
        <v>128</v>
      </c>
      <c r="BK77" t="s">
        <v>3460</v>
      </c>
      <c r="BL77" s="27" t="s">
        <v>355</v>
      </c>
      <c r="BM77" s="28">
        <v>25051000</v>
      </c>
      <c r="BN77" s="72">
        <f t="shared" si="13"/>
        <v>6.2627500000000003E-2</v>
      </c>
    </row>
    <row r="78" spans="1:66" ht="15">
      <c r="A78" s="28">
        <v>74</v>
      </c>
      <c r="B78" s="27" t="s">
        <v>361</v>
      </c>
      <c r="C78" s="28" t="s">
        <v>1221</v>
      </c>
      <c r="D78" s="27" t="s">
        <v>362</v>
      </c>
      <c r="E78" s="43">
        <f ca="1">IF(AW78="Y","Defaulted",IF(OR(IFERROR(_xlfn.XLOOKUP(I78,Library!$J:$J,Library!$P:$P),AK78)=6,IFERROR(_xlfn.XLOOKUP(I78,Library!$J:$J,Library!$P:$P),AK78)=7),"N/A",AO78))</f>
        <v>4</v>
      </c>
      <c r="F78" s="25" t="str">
        <f t="shared" si="14"/>
        <v>N</v>
      </c>
      <c r="G78" s="25" t="str">
        <f t="shared" si="15"/>
        <v>Y</v>
      </c>
      <c r="H78" s="25" t="s">
        <v>128</v>
      </c>
      <c r="I78" s="29" t="s">
        <v>363</v>
      </c>
      <c r="J78" s="44" t="str">
        <f t="shared" si="11"/>
        <v>多担保人债券</v>
      </c>
      <c r="K78" s="27" t="s">
        <v>2790</v>
      </c>
      <c r="L78" s="29">
        <v>96.259</v>
      </c>
      <c r="M78" s="29">
        <v>96.516999999999996</v>
      </c>
      <c r="N78" s="29">
        <v>4.4450066134186468</v>
      </c>
      <c r="O78" s="29">
        <v>4.3607975292456276</v>
      </c>
      <c r="P78" s="30">
        <v>3.25</v>
      </c>
      <c r="Q78" s="27" t="s">
        <v>107</v>
      </c>
      <c r="R78" s="31">
        <v>2</v>
      </c>
      <c r="S78" s="25" t="s">
        <v>3581</v>
      </c>
      <c r="T78" s="25" t="s">
        <v>128</v>
      </c>
      <c r="U78" s="25" t="s">
        <v>3496</v>
      </c>
      <c r="V78" s="25" t="s">
        <v>128</v>
      </c>
      <c r="W78" s="23" t="s">
        <v>989</v>
      </c>
      <c r="X78" s="23" t="s">
        <v>990</v>
      </c>
      <c r="Y78" s="23" t="s">
        <v>8</v>
      </c>
      <c r="Z78" s="23" t="s">
        <v>1066</v>
      </c>
      <c r="AA78" s="23" t="s">
        <v>1056</v>
      </c>
      <c r="AB78" s="23" t="s">
        <v>108</v>
      </c>
      <c r="AC78" s="23" t="s">
        <v>2136</v>
      </c>
      <c r="AD78" s="25">
        <f t="shared" ca="1" si="12"/>
        <v>3.4219178082191779</v>
      </c>
      <c r="AE78" s="45">
        <v>500000000</v>
      </c>
      <c r="AF78" s="33">
        <f>VLOOKUP(J78,Library!A:B,2,0)</f>
        <v>3</v>
      </c>
      <c r="AG78" s="33">
        <f>VLOOKUP(J78,Library!A:G,7,0)</f>
        <v>3</v>
      </c>
      <c r="AH78" s="28">
        <f>VLOOKUP(W78,Library!W:X,2,0)</f>
        <v>4</v>
      </c>
      <c r="AI78" s="28">
        <f>VLOOKUP(X78,Library!Y:Z,2,0)</f>
        <v>4</v>
      </c>
      <c r="AJ78" s="28" t="str">
        <f>VLOOKUP(Y78,Library!AA:AB,2,0)</f>
        <v>N/A</v>
      </c>
      <c r="AK78" s="33">
        <f>IF(MAX(AH78,AI78,AJ78)=0,VLOOKUP(I78,Library!$J:$P,7,0),MAX(AH78,AI78,AJ78))</f>
        <v>4</v>
      </c>
      <c r="AL78" s="33">
        <f t="shared" ca="1" si="8"/>
        <v>3</v>
      </c>
      <c r="AM78" s="33">
        <f>VLOOKUP(AB78,Library!T:U,2,0)</f>
        <v>1</v>
      </c>
      <c r="AN78" s="34">
        <f t="shared" ca="1" si="9"/>
        <v>3.1499999999999995</v>
      </c>
      <c r="AO78" s="33">
        <f t="shared" ca="1" si="10"/>
        <v>4</v>
      </c>
      <c r="AP78" s="28" t="s">
        <v>136</v>
      </c>
      <c r="AQ78" s="25" t="s">
        <v>128</v>
      </c>
      <c r="AR78" s="28" t="s">
        <v>364</v>
      </c>
      <c r="AS78" s="28" t="s">
        <v>365</v>
      </c>
      <c r="AT78" s="28" t="s">
        <v>366</v>
      </c>
      <c r="AU78" s="23" t="s">
        <v>114</v>
      </c>
      <c r="AV78" s="23" t="s">
        <v>115</v>
      </c>
      <c r="AW78" s="25" t="s">
        <v>128</v>
      </c>
      <c r="AX78" s="25" t="s">
        <v>128</v>
      </c>
      <c r="AY78" s="25" t="s">
        <v>128</v>
      </c>
      <c r="AZ78" s="25" t="s">
        <v>128</v>
      </c>
      <c r="BA78" s="25" t="s">
        <v>128</v>
      </c>
      <c r="BB78" s="25" t="s">
        <v>128</v>
      </c>
      <c r="BC78" s="25" t="s">
        <v>128</v>
      </c>
      <c r="BD78" s="25" t="s">
        <v>128</v>
      </c>
      <c r="BE78" s="25" t="s">
        <v>128</v>
      </c>
      <c r="BF78" s="25" t="s">
        <v>128</v>
      </c>
      <c r="BG78" s="25" t="s">
        <v>128</v>
      </c>
      <c r="BH78" s="25" t="s">
        <v>110</v>
      </c>
      <c r="BI78" s="25" t="s">
        <v>114</v>
      </c>
      <c r="BJ78" s="23" t="s">
        <v>128</v>
      </c>
      <c r="BK78" t="s">
        <v>1105</v>
      </c>
      <c r="BL78" s="27" t="s">
        <v>361</v>
      </c>
      <c r="BM78" s="28">
        <v>26200000</v>
      </c>
      <c r="BN78" s="72">
        <f t="shared" si="13"/>
        <v>5.2400000000000002E-2</v>
      </c>
    </row>
    <row r="79" spans="1:66" ht="15">
      <c r="A79" s="28">
        <v>75</v>
      </c>
      <c r="B79" s="23" t="s">
        <v>368</v>
      </c>
      <c r="C79" s="28" t="s">
        <v>1222</v>
      </c>
      <c r="D79" s="27" t="s">
        <v>367</v>
      </c>
      <c r="E79" s="43">
        <f ca="1">IF(AW79="Y","Defaulted",IF(OR(IFERROR(_xlfn.XLOOKUP(I79,Library!$J:$J,Library!$P:$P),AK79)=6,IFERROR(_xlfn.XLOOKUP(I79,Library!$J:$J,Library!$P:$P),AK79)=7),"N/A",AO79))</f>
        <v>2</v>
      </c>
      <c r="F79" s="25" t="str">
        <f t="shared" si="14"/>
        <v>N</v>
      </c>
      <c r="G79" s="25" t="str">
        <f t="shared" si="15"/>
        <v>N</v>
      </c>
      <c r="H79" s="25" t="s">
        <v>128</v>
      </c>
      <c r="I79" s="29" t="s">
        <v>1886</v>
      </c>
      <c r="J79" s="44" t="str">
        <f t="shared" si="11"/>
        <v>投资级别优先普通债</v>
      </c>
      <c r="K79" s="27" t="s">
        <v>800</v>
      </c>
      <c r="L79" s="29">
        <v>99.242000000000004</v>
      </c>
      <c r="M79" s="29">
        <v>99.35</v>
      </c>
      <c r="N79" s="29">
        <v>4.3398223804911407</v>
      </c>
      <c r="O79" s="29">
        <v>4.2192637564115376</v>
      </c>
      <c r="P79" s="30">
        <v>3.5</v>
      </c>
      <c r="Q79" s="27" t="s">
        <v>107</v>
      </c>
      <c r="R79" s="31">
        <v>2</v>
      </c>
      <c r="S79" s="25" t="s">
        <v>3582</v>
      </c>
      <c r="T79" s="25" t="s">
        <v>128</v>
      </c>
      <c r="U79" s="25" t="s">
        <v>3496</v>
      </c>
      <c r="V79" s="25" t="s">
        <v>128</v>
      </c>
      <c r="W79" s="23" t="s">
        <v>77</v>
      </c>
      <c r="X79" s="23" t="s">
        <v>977</v>
      </c>
      <c r="Y79" s="23" t="s">
        <v>77</v>
      </c>
      <c r="Z79" s="23" t="s">
        <v>1066</v>
      </c>
      <c r="AA79" s="23" t="s">
        <v>1041</v>
      </c>
      <c r="AB79" s="23" t="s">
        <v>108</v>
      </c>
      <c r="AC79" s="23" t="s">
        <v>2137</v>
      </c>
      <c r="AD79" s="25">
        <f t="shared" ca="1" si="12"/>
        <v>0.93150684931506844</v>
      </c>
      <c r="AE79" s="32">
        <v>800000000</v>
      </c>
      <c r="AF79" s="33">
        <f>VLOOKUP(J79,Library!A:B,2,0)</f>
        <v>1</v>
      </c>
      <c r="AG79" s="33">
        <f>VLOOKUP(J79,Library!A:G,7,0)</f>
        <v>3</v>
      </c>
      <c r="AH79" s="28">
        <f>VLOOKUP(W79,Library!W:X,2,0)</f>
        <v>3</v>
      </c>
      <c r="AI79" s="28">
        <f>VLOOKUP(X79,Library!Y:Z,2,0)</f>
        <v>3</v>
      </c>
      <c r="AJ79" s="28">
        <f>VLOOKUP(Y79,Library!AA:AB,2,0)</f>
        <v>3</v>
      </c>
      <c r="AK79" s="33">
        <f>IF(MAX(AH79,AI79,AJ79)=0,VLOOKUP(I79,Library!$J:$P,7,0),MAX(AH79,AI79,AJ79))</f>
        <v>3</v>
      </c>
      <c r="AL79" s="33">
        <f t="shared" ref="AL79:AL129" ca="1" si="16">IF(AND(AD79&gt;=0,AD79&lt;=1),2,IF(AND(AD79&gt;1,AD79&lt;=5),3,IF(AND(AD79&gt;5,AD79&lt;=10),4,IF(OR(AD79&gt;10,AD79=""),5,""))))</f>
        <v>2</v>
      </c>
      <c r="AM79" s="33">
        <f>VLOOKUP(AB79,Library!T:U,2,0)</f>
        <v>1</v>
      </c>
      <c r="AN79" s="34">
        <f t="shared" ref="AN79:AN129" ca="1" si="17">AF79*0.35+AG79*0.25+AK79*0.25+AL79*0.1+AM79*0.05</f>
        <v>2.1</v>
      </c>
      <c r="AO79" s="33">
        <f t="shared" ref="AO79:AO129" ca="1" si="18">IF(AND(AN79&gt;=1,AN79&lt;=1.45),1,IF(AND(AN79&gt;1.45,AN79&lt;=2.1),2,IF(AND(AN79&gt;2.1,AN79&lt;=2.95),3,IF(AND(AN79&gt;2.95,AN79&lt;=3.65),4,IF(AND(AN79&gt;3.65,AN79&lt;=5),5,"")))))</f>
        <v>2</v>
      </c>
      <c r="AP79" s="28" t="s">
        <v>170</v>
      </c>
      <c r="AQ79" s="25" t="s">
        <v>128</v>
      </c>
      <c r="AR79" s="28" t="s">
        <v>379</v>
      </c>
      <c r="AS79" s="28" t="s">
        <v>380</v>
      </c>
      <c r="AT79" s="28" t="s">
        <v>1800</v>
      </c>
      <c r="AU79" s="23" t="s">
        <v>114</v>
      </c>
      <c r="AV79" s="23" t="s">
        <v>115</v>
      </c>
      <c r="AW79" s="25" t="s">
        <v>128</v>
      </c>
      <c r="AX79" s="25" t="s">
        <v>128</v>
      </c>
      <c r="AY79" s="25" t="s">
        <v>128</v>
      </c>
      <c r="AZ79" s="25" t="s">
        <v>128</v>
      </c>
      <c r="BA79" s="25" t="s">
        <v>128</v>
      </c>
      <c r="BB79" s="25" t="s">
        <v>128</v>
      </c>
      <c r="BC79" s="25" t="s">
        <v>128</v>
      </c>
      <c r="BD79" s="25" t="s">
        <v>128</v>
      </c>
      <c r="BE79" s="25" t="s">
        <v>128</v>
      </c>
      <c r="BF79" s="25" t="s">
        <v>128</v>
      </c>
      <c r="BG79" s="25" t="s">
        <v>128</v>
      </c>
      <c r="BH79" s="25" t="s">
        <v>128</v>
      </c>
      <c r="BI79" s="25" t="s">
        <v>114</v>
      </c>
      <c r="BJ79" s="23" t="s">
        <v>128</v>
      </c>
      <c r="BK79" t="s">
        <v>3458</v>
      </c>
      <c r="BL79" s="23" t="s">
        <v>368</v>
      </c>
      <c r="BM79" s="28">
        <v>9495000</v>
      </c>
      <c r="BN79" s="72">
        <f t="shared" si="13"/>
        <v>1.1868750000000001E-2</v>
      </c>
    </row>
    <row r="80" spans="1:66" ht="15">
      <c r="A80" s="28">
        <v>76</v>
      </c>
      <c r="B80" s="23" t="s">
        <v>369</v>
      </c>
      <c r="C80" s="28" t="s">
        <v>1223</v>
      </c>
      <c r="D80" s="27" t="s">
        <v>367</v>
      </c>
      <c r="E80" s="43">
        <f ca="1">IF(AW80="Y","Defaulted",IF(OR(IFERROR(_xlfn.XLOOKUP(I80,Library!$J:$J,Library!$P:$P),AK80)=6,IFERROR(_xlfn.XLOOKUP(I80,Library!$J:$J,Library!$P:$P),AK80)=7),"N/A",AO80))</f>
        <v>3</v>
      </c>
      <c r="F80" s="25" t="str">
        <f t="shared" si="14"/>
        <v>Y</v>
      </c>
      <c r="G80" s="25" t="str">
        <f t="shared" si="15"/>
        <v>N</v>
      </c>
      <c r="H80" s="25" t="s">
        <v>128</v>
      </c>
      <c r="I80" s="29" t="s">
        <v>1887</v>
      </c>
      <c r="J80" s="44" t="str">
        <f t="shared" si="11"/>
        <v>投资级别优先可赎回/可售回债</v>
      </c>
      <c r="K80" s="27" t="s">
        <v>800</v>
      </c>
      <c r="L80" s="29">
        <v>94.763000000000005</v>
      </c>
      <c r="M80" s="29">
        <v>94.885999999999996</v>
      </c>
      <c r="N80" s="29">
        <v>4.4502733525612337</v>
      </c>
      <c r="O80" s="29">
        <v>4.4090641702846707</v>
      </c>
      <c r="P80" s="30">
        <v>2.75</v>
      </c>
      <c r="Q80" s="27" t="s">
        <v>107</v>
      </c>
      <c r="R80" s="31">
        <v>2</v>
      </c>
      <c r="S80" s="25" t="s">
        <v>3583</v>
      </c>
      <c r="T80" s="25" t="s">
        <v>110</v>
      </c>
      <c r="U80" s="25" t="s">
        <v>2452</v>
      </c>
      <c r="V80" s="25" t="s">
        <v>128</v>
      </c>
      <c r="W80" s="23" t="s">
        <v>77</v>
      </c>
      <c r="X80" s="23" t="s">
        <v>977</v>
      </c>
      <c r="Y80" s="23" t="s">
        <v>77</v>
      </c>
      <c r="Z80" s="23" t="s">
        <v>1066</v>
      </c>
      <c r="AA80" s="23" t="s">
        <v>1041</v>
      </c>
      <c r="AB80" s="23" t="s">
        <v>108</v>
      </c>
      <c r="AC80" s="23" t="s">
        <v>2138</v>
      </c>
      <c r="AD80" s="25">
        <f t="shared" ca="1" si="12"/>
        <v>3.3561643835616439</v>
      </c>
      <c r="AE80" s="32">
        <v>500000000</v>
      </c>
      <c r="AF80" s="33">
        <f>VLOOKUP(J80,Library!A:B,2,0)</f>
        <v>1</v>
      </c>
      <c r="AG80" s="33">
        <f>VLOOKUP(J80,Library!A:G,7,0)</f>
        <v>3</v>
      </c>
      <c r="AH80" s="28">
        <f>VLOOKUP(W80,Library!W:X,2,0)</f>
        <v>3</v>
      </c>
      <c r="AI80" s="28">
        <f>VLOOKUP(X80,Library!Y:Z,2,0)</f>
        <v>3</v>
      </c>
      <c r="AJ80" s="28">
        <f>VLOOKUP(Y80,Library!AA:AB,2,0)</f>
        <v>3</v>
      </c>
      <c r="AK80" s="33">
        <f>IF(MAX(AH80,AI80,AJ80)=0,VLOOKUP(I80,Library!$J:$P,7,0),MAX(AH80,AI80,AJ80))</f>
        <v>3</v>
      </c>
      <c r="AL80" s="33">
        <f t="shared" ca="1" si="16"/>
        <v>3</v>
      </c>
      <c r="AM80" s="33">
        <f>VLOOKUP(AB80,Library!T:U,2,0)</f>
        <v>1</v>
      </c>
      <c r="AN80" s="34">
        <f t="shared" ca="1" si="17"/>
        <v>2.2000000000000002</v>
      </c>
      <c r="AO80" s="33">
        <f t="shared" ca="1" si="18"/>
        <v>3</v>
      </c>
      <c r="AP80" s="28" t="s">
        <v>170</v>
      </c>
      <c r="AQ80" s="25" t="s">
        <v>128</v>
      </c>
      <c r="AR80" s="28" t="s">
        <v>379</v>
      </c>
      <c r="AS80" s="28" t="s">
        <v>380</v>
      </c>
      <c r="AT80" s="28" t="s">
        <v>1800</v>
      </c>
      <c r="AU80" s="23" t="s">
        <v>2452</v>
      </c>
      <c r="AV80" s="23" t="s">
        <v>35</v>
      </c>
      <c r="AW80" s="25" t="s">
        <v>128</v>
      </c>
      <c r="AX80" s="25" t="s">
        <v>128</v>
      </c>
      <c r="AY80" s="25" t="s">
        <v>128</v>
      </c>
      <c r="AZ80" s="25" t="s">
        <v>128</v>
      </c>
      <c r="BA80" s="25" t="s">
        <v>128</v>
      </c>
      <c r="BB80" s="25" t="s">
        <v>128</v>
      </c>
      <c r="BC80" s="25" t="s">
        <v>128</v>
      </c>
      <c r="BD80" s="25" t="s">
        <v>128</v>
      </c>
      <c r="BE80" s="25" t="s">
        <v>128</v>
      </c>
      <c r="BF80" s="25" t="s">
        <v>128</v>
      </c>
      <c r="BG80" s="25" t="s">
        <v>128</v>
      </c>
      <c r="BH80" s="25" t="s">
        <v>128</v>
      </c>
      <c r="BI80" s="25" t="s">
        <v>114</v>
      </c>
      <c r="BJ80" s="23" t="s">
        <v>128</v>
      </c>
      <c r="BK80" t="s">
        <v>3458</v>
      </c>
      <c r="BL80" s="23" t="s">
        <v>369</v>
      </c>
      <c r="BM80" s="28">
        <v>4600000</v>
      </c>
      <c r="BN80" s="72">
        <f t="shared" si="13"/>
        <v>9.1999999999999998E-3</v>
      </c>
    </row>
    <row r="81" spans="1:66" ht="15">
      <c r="A81" s="28">
        <v>77</v>
      </c>
      <c r="B81" s="23" t="s">
        <v>370</v>
      </c>
      <c r="C81" s="28" t="s">
        <v>1224</v>
      </c>
      <c r="D81" s="27" t="s">
        <v>367</v>
      </c>
      <c r="E81" s="43">
        <f ca="1">IF(AW81="Y","Defaulted",IF(OR(IFERROR(_xlfn.XLOOKUP(I81,Library!$J:$J,Library!$P:$P),AK81)=6,IFERROR(_xlfn.XLOOKUP(I81,Library!$J:$J,Library!$P:$P),AK81)=7),"N/A",AO81))</f>
        <v>3</v>
      </c>
      <c r="F81" s="25" t="str">
        <f t="shared" si="14"/>
        <v>Y</v>
      </c>
      <c r="G81" s="25" t="str">
        <f t="shared" si="15"/>
        <v>N</v>
      </c>
      <c r="H81" s="25" t="s">
        <v>128</v>
      </c>
      <c r="I81" s="29" t="s">
        <v>1888</v>
      </c>
      <c r="J81" s="44" t="str">
        <f t="shared" si="11"/>
        <v>投资级别优先可赎回/可售回债</v>
      </c>
      <c r="K81" s="27" t="s">
        <v>800</v>
      </c>
      <c r="L81" s="29">
        <v>92.75</v>
      </c>
      <c r="M81" s="29">
        <v>92.92</v>
      </c>
      <c r="N81" s="29">
        <v>4.4914233407760911</v>
      </c>
      <c r="O81" s="29">
        <v>4.44268644367697</v>
      </c>
      <c r="P81" s="30">
        <v>2.5</v>
      </c>
      <c r="Q81" s="27" t="s">
        <v>107</v>
      </c>
      <c r="R81" s="31">
        <v>2</v>
      </c>
      <c r="S81" s="25" t="s">
        <v>3584</v>
      </c>
      <c r="T81" s="25" t="s">
        <v>110</v>
      </c>
      <c r="U81" s="25" t="s">
        <v>341</v>
      </c>
      <c r="V81" s="25" t="s">
        <v>128</v>
      </c>
      <c r="W81" s="23" t="s">
        <v>77</v>
      </c>
      <c r="X81" s="23" t="s">
        <v>977</v>
      </c>
      <c r="Y81" s="23" t="s">
        <v>77</v>
      </c>
      <c r="Z81" s="23" t="s">
        <v>1066</v>
      </c>
      <c r="AA81" s="23" t="s">
        <v>1041</v>
      </c>
      <c r="AB81" s="23" t="s">
        <v>108</v>
      </c>
      <c r="AC81" s="23" t="s">
        <v>2139</v>
      </c>
      <c r="AD81" s="25">
        <f t="shared" ca="1" si="12"/>
        <v>4.0246575342465754</v>
      </c>
      <c r="AE81" s="32">
        <v>750000000</v>
      </c>
      <c r="AF81" s="33">
        <f>VLOOKUP(J81,Library!A:B,2,0)</f>
        <v>1</v>
      </c>
      <c r="AG81" s="33">
        <f>VLOOKUP(J81,Library!A:G,7,0)</f>
        <v>3</v>
      </c>
      <c r="AH81" s="28">
        <f>VLOOKUP(W81,Library!W:X,2,0)</f>
        <v>3</v>
      </c>
      <c r="AI81" s="28">
        <f>VLOOKUP(X81,Library!Y:Z,2,0)</f>
        <v>3</v>
      </c>
      <c r="AJ81" s="28">
        <f>VLOOKUP(Y81,Library!AA:AB,2,0)</f>
        <v>3</v>
      </c>
      <c r="AK81" s="33">
        <f>IF(MAX(AH81,AI81,AJ81)=0,VLOOKUP(I81,Library!$J:$P,7,0),MAX(AH81,AI81,AJ81))</f>
        <v>3</v>
      </c>
      <c r="AL81" s="33">
        <f t="shared" ca="1" si="16"/>
        <v>3</v>
      </c>
      <c r="AM81" s="33">
        <f>VLOOKUP(AB81,Library!T:U,2,0)</f>
        <v>1</v>
      </c>
      <c r="AN81" s="34">
        <f t="shared" ca="1" si="17"/>
        <v>2.2000000000000002</v>
      </c>
      <c r="AO81" s="33">
        <f t="shared" ca="1" si="18"/>
        <v>3</v>
      </c>
      <c r="AP81" s="28" t="s">
        <v>170</v>
      </c>
      <c r="AQ81" s="25" t="s">
        <v>128</v>
      </c>
      <c r="AR81" s="28" t="s">
        <v>379</v>
      </c>
      <c r="AS81" s="28" t="s">
        <v>380</v>
      </c>
      <c r="AT81" s="28" t="s">
        <v>1800</v>
      </c>
      <c r="AU81" s="23" t="s">
        <v>2453</v>
      </c>
      <c r="AV81" s="23" t="s">
        <v>35</v>
      </c>
      <c r="AW81" s="25" t="s">
        <v>128</v>
      </c>
      <c r="AX81" s="25" t="s">
        <v>128</v>
      </c>
      <c r="AY81" s="25" t="s">
        <v>128</v>
      </c>
      <c r="AZ81" s="25" t="s">
        <v>128</v>
      </c>
      <c r="BA81" s="25" t="s">
        <v>128</v>
      </c>
      <c r="BB81" s="25" t="s">
        <v>128</v>
      </c>
      <c r="BC81" s="25" t="s">
        <v>128</v>
      </c>
      <c r="BD81" s="25" t="s">
        <v>128</v>
      </c>
      <c r="BE81" s="25" t="s">
        <v>128</v>
      </c>
      <c r="BF81" s="25" t="s">
        <v>128</v>
      </c>
      <c r="BG81" s="25" t="s">
        <v>128</v>
      </c>
      <c r="BH81" s="25" t="s">
        <v>128</v>
      </c>
      <c r="BI81" s="25" t="s">
        <v>114</v>
      </c>
      <c r="BJ81" s="23" t="s">
        <v>128</v>
      </c>
      <c r="BK81" t="s">
        <v>1113</v>
      </c>
      <c r="BL81" s="23" t="s">
        <v>370</v>
      </c>
      <c r="BM81" s="28">
        <v>19100000</v>
      </c>
      <c r="BN81" s="72">
        <f t="shared" si="13"/>
        <v>2.5466666666666665E-2</v>
      </c>
    </row>
    <row r="82" spans="1:66" ht="15">
      <c r="A82" s="28">
        <v>78</v>
      </c>
      <c r="B82" s="23" t="s">
        <v>371</v>
      </c>
      <c r="C82" s="28" t="s">
        <v>1225</v>
      </c>
      <c r="D82" s="27" t="s">
        <v>367</v>
      </c>
      <c r="E82" s="43">
        <f ca="1">IF(AW82="Y","Defaulted",IF(OR(IFERROR(_xlfn.XLOOKUP(I82,Library!$J:$J,Library!$P:$P),AK82)=6,IFERROR(_xlfn.XLOOKUP(I82,Library!$J:$J,Library!$P:$P),AK82)=7),"N/A",AO82))</f>
        <v>3</v>
      </c>
      <c r="F82" s="25" t="str">
        <f t="shared" si="14"/>
        <v>Y</v>
      </c>
      <c r="G82" s="25" t="str">
        <f t="shared" si="15"/>
        <v>N</v>
      </c>
      <c r="H82" s="25" t="s">
        <v>128</v>
      </c>
      <c r="I82" s="29" t="s">
        <v>1885</v>
      </c>
      <c r="J82" s="44" t="str">
        <f t="shared" si="11"/>
        <v>投资级别优先可赎回/可售回债</v>
      </c>
      <c r="K82" s="27" t="s">
        <v>800</v>
      </c>
      <c r="L82" s="29">
        <v>90.864000000000004</v>
      </c>
      <c r="M82" s="29">
        <v>91.010999999999996</v>
      </c>
      <c r="N82" s="29">
        <v>4.5814678176347234</v>
      </c>
      <c r="O82" s="29">
        <v>4.5461086596065297</v>
      </c>
      <c r="P82" s="30">
        <v>2.5</v>
      </c>
      <c r="Q82" s="27" t="s">
        <v>107</v>
      </c>
      <c r="R82" s="31">
        <v>2</v>
      </c>
      <c r="S82" s="25" t="s">
        <v>3585</v>
      </c>
      <c r="T82" s="25" t="s">
        <v>110</v>
      </c>
      <c r="U82" s="25" t="s">
        <v>3586</v>
      </c>
      <c r="V82" s="25" t="s">
        <v>128</v>
      </c>
      <c r="W82" s="23" t="s">
        <v>77</v>
      </c>
      <c r="X82" s="23" t="s">
        <v>977</v>
      </c>
      <c r="Y82" s="23" t="s">
        <v>77</v>
      </c>
      <c r="Z82" s="23" t="s">
        <v>1066</v>
      </c>
      <c r="AA82" s="23" t="s">
        <v>1041</v>
      </c>
      <c r="AB82" s="23" t="s">
        <v>108</v>
      </c>
      <c r="AC82" s="23" t="s">
        <v>2140</v>
      </c>
      <c r="AD82" s="25">
        <f t="shared" ca="1" si="12"/>
        <v>4.9616438356164387</v>
      </c>
      <c r="AE82" s="32">
        <v>850000000</v>
      </c>
      <c r="AF82" s="33">
        <f>VLOOKUP(J82,Library!A:B,2,0)</f>
        <v>1</v>
      </c>
      <c r="AG82" s="33">
        <f>VLOOKUP(J82,Library!A:G,7,0)</f>
        <v>3</v>
      </c>
      <c r="AH82" s="28">
        <f>VLOOKUP(W82,Library!W:X,2,0)</f>
        <v>3</v>
      </c>
      <c r="AI82" s="28">
        <f>VLOOKUP(X82,Library!Y:Z,2,0)</f>
        <v>3</v>
      </c>
      <c r="AJ82" s="28">
        <f>VLOOKUP(Y82,Library!AA:AB,2,0)</f>
        <v>3</v>
      </c>
      <c r="AK82" s="33">
        <f>IF(MAX(AH82,AI82,AJ82)=0,VLOOKUP(I82,Library!$J:$P,7,0),MAX(AH82,AI82,AJ82))</f>
        <v>3</v>
      </c>
      <c r="AL82" s="33">
        <f t="shared" ca="1" si="16"/>
        <v>3</v>
      </c>
      <c r="AM82" s="33">
        <f>VLOOKUP(AB82,Library!T:U,2,0)</f>
        <v>1</v>
      </c>
      <c r="AN82" s="34">
        <f t="shared" ca="1" si="17"/>
        <v>2.2000000000000002</v>
      </c>
      <c r="AO82" s="33">
        <f t="shared" ca="1" si="18"/>
        <v>3</v>
      </c>
      <c r="AP82" s="28" t="s">
        <v>170</v>
      </c>
      <c r="AQ82" s="25" t="s">
        <v>128</v>
      </c>
      <c r="AR82" s="28" t="s">
        <v>379</v>
      </c>
      <c r="AS82" s="28" t="s">
        <v>380</v>
      </c>
      <c r="AT82" s="28" t="s">
        <v>1800</v>
      </c>
      <c r="AU82" s="23" t="s">
        <v>2454</v>
      </c>
      <c r="AV82" s="23" t="s">
        <v>35</v>
      </c>
      <c r="AW82" s="25" t="s">
        <v>128</v>
      </c>
      <c r="AX82" s="25" t="s">
        <v>128</v>
      </c>
      <c r="AY82" s="25" t="s">
        <v>128</v>
      </c>
      <c r="AZ82" s="25" t="s">
        <v>128</v>
      </c>
      <c r="BA82" s="25" t="s">
        <v>128</v>
      </c>
      <c r="BB82" s="25" t="s">
        <v>128</v>
      </c>
      <c r="BC82" s="25" t="s">
        <v>128</v>
      </c>
      <c r="BD82" s="25" t="s">
        <v>128</v>
      </c>
      <c r="BE82" s="25" t="s">
        <v>128</v>
      </c>
      <c r="BF82" s="25" t="s">
        <v>128</v>
      </c>
      <c r="BG82" s="25" t="s">
        <v>128</v>
      </c>
      <c r="BH82" s="25" t="s">
        <v>128</v>
      </c>
      <c r="BI82" s="25" t="s">
        <v>114</v>
      </c>
      <c r="BJ82" s="23" t="s">
        <v>128</v>
      </c>
      <c r="BK82" t="s">
        <v>1113</v>
      </c>
      <c r="BL82" s="23" t="s">
        <v>371</v>
      </c>
      <c r="BM82" s="28">
        <v>25892000</v>
      </c>
      <c r="BN82" s="72">
        <f t="shared" si="13"/>
        <v>3.0461176470588235E-2</v>
      </c>
    </row>
    <row r="83" spans="1:66" ht="15">
      <c r="A83" s="28">
        <v>79</v>
      </c>
      <c r="B83" s="23" t="s">
        <v>372</v>
      </c>
      <c r="C83" s="28" t="s">
        <v>1226</v>
      </c>
      <c r="D83" s="27" t="s">
        <v>367</v>
      </c>
      <c r="E83" s="43">
        <f ca="1">IF(AW83="Y","Defaulted",IF(OR(IFERROR(_xlfn.XLOOKUP(I83,Library!$J:$J,Library!$P:$P),AK83)=6,IFERROR(_xlfn.XLOOKUP(I83,Library!$J:$J,Library!$P:$P),AK83)=7),"N/A",AO83))</f>
        <v>3</v>
      </c>
      <c r="F83" s="25" t="str">
        <f t="shared" si="14"/>
        <v>Y</v>
      </c>
      <c r="G83" s="25" t="str">
        <f t="shared" si="15"/>
        <v>N</v>
      </c>
      <c r="H83" s="25" t="s">
        <v>128</v>
      </c>
      <c r="I83" s="29" t="s">
        <v>1885</v>
      </c>
      <c r="J83" s="44" t="str">
        <f t="shared" si="11"/>
        <v>投资级别优先可赎回/可售回债</v>
      </c>
      <c r="K83" s="27" t="s">
        <v>800</v>
      </c>
      <c r="L83" s="29">
        <v>75.614000000000004</v>
      </c>
      <c r="M83" s="29">
        <v>75.926000000000002</v>
      </c>
      <c r="N83" s="29">
        <v>5.5451891348549092</v>
      </c>
      <c r="O83" s="29">
        <v>5.5084940527652053</v>
      </c>
      <c r="P83" s="30">
        <v>3.125</v>
      </c>
      <c r="Q83" s="27" t="s">
        <v>107</v>
      </c>
      <c r="R83" s="31">
        <v>2</v>
      </c>
      <c r="S83" s="25" t="s">
        <v>3585</v>
      </c>
      <c r="T83" s="25" t="s">
        <v>110</v>
      </c>
      <c r="U83" s="25" t="s">
        <v>3587</v>
      </c>
      <c r="V83" s="25" t="s">
        <v>128</v>
      </c>
      <c r="W83" s="23" t="s">
        <v>77</v>
      </c>
      <c r="X83" s="23" t="s">
        <v>977</v>
      </c>
      <c r="Y83" s="23" t="s">
        <v>77</v>
      </c>
      <c r="Z83" s="23" t="s">
        <v>1066</v>
      </c>
      <c r="AA83" s="23" t="s">
        <v>1041</v>
      </c>
      <c r="AB83" s="23" t="s">
        <v>108</v>
      </c>
      <c r="AC83" s="23" t="s">
        <v>2141</v>
      </c>
      <c r="AD83" s="25">
        <f t="shared" ca="1" si="12"/>
        <v>14.96986301369863</v>
      </c>
      <c r="AE83" s="32">
        <v>650000000</v>
      </c>
      <c r="AF83" s="33">
        <f>VLOOKUP(J83,Library!A:B,2,0)</f>
        <v>1</v>
      </c>
      <c r="AG83" s="33">
        <f>VLOOKUP(J83,Library!A:G,7,0)</f>
        <v>3</v>
      </c>
      <c r="AH83" s="28">
        <f>VLOOKUP(W83,Library!W:X,2,0)</f>
        <v>3</v>
      </c>
      <c r="AI83" s="28">
        <f>VLOOKUP(X83,Library!Y:Z,2,0)</f>
        <v>3</v>
      </c>
      <c r="AJ83" s="28">
        <f>VLOOKUP(Y83,Library!AA:AB,2,0)</f>
        <v>3</v>
      </c>
      <c r="AK83" s="33">
        <f>IF(MAX(AH83,AI83,AJ83)=0,VLOOKUP(I83,Library!$J:$P,7,0),MAX(AH83,AI83,AJ83))</f>
        <v>3</v>
      </c>
      <c r="AL83" s="33">
        <f t="shared" ca="1" si="16"/>
        <v>5</v>
      </c>
      <c r="AM83" s="33">
        <f>VLOOKUP(AB83,Library!T:U,2,0)</f>
        <v>1</v>
      </c>
      <c r="AN83" s="34">
        <f t="shared" ca="1" si="17"/>
        <v>2.4</v>
      </c>
      <c r="AO83" s="33">
        <f t="shared" ca="1" si="18"/>
        <v>3</v>
      </c>
      <c r="AP83" s="28" t="s">
        <v>170</v>
      </c>
      <c r="AQ83" s="25" t="s">
        <v>128</v>
      </c>
      <c r="AR83" s="28" t="s">
        <v>379</v>
      </c>
      <c r="AS83" s="28" t="s">
        <v>380</v>
      </c>
      <c r="AT83" s="28" t="s">
        <v>1800</v>
      </c>
      <c r="AU83" s="23" t="s">
        <v>2455</v>
      </c>
      <c r="AV83" s="23" t="s">
        <v>35</v>
      </c>
      <c r="AW83" s="25" t="s">
        <v>128</v>
      </c>
      <c r="AX83" s="25" t="s">
        <v>128</v>
      </c>
      <c r="AY83" s="25" t="s">
        <v>128</v>
      </c>
      <c r="AZ83" s="25" t="s">
        <v>128</v>
      </c>
      <c r="BA83" s="25" t="s">
        <v>128</v>
      </c>
      <c r="BB83" s="25" t="s">
        <v>128</v>
      </c>
      <c r="BC83" s="25" t="s">
        <v>128</v>
      </c>
      <c r="BD83" s="25" t="s">
        <v>128</v>
      </c>
      <c r="BE83" s="25" t="s">
        <v>128</v>
      </c>
      <c r="BF83" s="25" t="s">
        <v>128</v>
      </c>
      <c r="BG83" s="25" t="s">
        <v>128</v>
      </c>
      <c r="BH83" s="25" t="s">
        <v>128</v>
      </c>
      <c r="BI83" s="25" t="s">
        <v>114</v>
      </c>
      <c r="BJ83" s="23" t="s">
        <v>128</v>
      </c>
      <c r="BK83" t="s">
        <v>1113</v>
      </c>
      <c r="BL83" s="23" t="s">
        <v>372</v>
      </c>
      <c r="BM83" s="28">
        <v>43800000</v>
      </c>
      <c r="BN83" s="72">
        <f t="shared" si="13"/>
        <v>6.738461538461539E-2</v>
      </c>
    </row>
    <row r="84" spans="1:66" ht="15">
      <c r="A84" s="28">
        <v>80</v>
      </c>
      <c r="B84" s="23" t="s">
        <v>373</v>
      </c>
      <c r="C84" s="28" t="s">
        <v>1227</v>
      </c>
      <c r="D84" s="27" t="s">
        <v>367</v>
      </c>
      <c r="E84" s="43">
        <f ca="1">IF(AW84="Y","Defaulted",IF(OR(IFERROR(_xlfn.XLOOKUP(I84,Library!$J:$J,Library!$P:$P),AK84)=6,IFERROR(_xlfn.XLOOKUP(I84,Library!$J:$J,Library!$P:$P),AK84)=7),"N/A",AO84))</f>
        <v>3</v>
      </c>
      <c r="F84" s="25" t="str">
        <f t="shared" si="14"/>
        <v>Y</v>
      </c>
      <c r="G84" s="25" t="str">
        <f t="shared" si="15"/>
        <v>N</v>
      </c>
      <c r="H84" s="25" t="s">
        <v>128</v>
      </c>
      <c r="I84" s="29" t="s">
        <v>1887</v>
      </c>
      <c r="J84" s="44" t="str">
        <f t="shared" si="11"/>
        <v>投资级别优先可赎回/可售回债</v>
      </c>
      <c r="K84" s="27" t="s">
        <v>800</v>
      </c>
      <c r="L84" s="29">
        <v>71.216999999999999</v>
      </c>
      <c r="M84" s="29">
        <v>71.478999999999999</v>
      </c>
      <c r="N84" s="29">
        <v>5.5989076425923896</v>
      </c>
      <c r="O84" s="29">
        <v>5.5735004737653702</v>
      </c>
      <c r="P84" s="30">
        <v>3.375</v>
      </c>
      <c r="Q84" s="27" t="s">
        <v>107</v>
      </c>
      <c r="R84" s="31">
        <v>2</v>
      </c>
      <c r="S84" s="25" t="s">
        <v>3583</v>
      </c>
      <c r="T84" s="25" t="s">
        <v>110</v>
      </c>
      <c r="U84" s="25" t="s">
        <v>3588</v>
      </c>
      <c r="V84" s="25" t="s">
        <v>128</v>
      </c>
      <c r="W84" s="23" t="s">
        <v>77</v>
      </c>
      <c r="X84" s="23" t="s">
        <v>977</v>
      </c>
      <c r="Y84" s="23" t="s">
        <v>77</v>
      </c>
      <c r="Z84" s="23" t="s">
        <v>1066</v>
      </c>
      <c r="AA84" s="23" t="s">
        <v>1041</v>
      </c>
      <c r="AB84" s="23" t="s">
        <v>108</v>
      </c>
      <c r="AC84" s="23" t="s">
        <v>2142</v>
      </c>
      <c r="AD84" s="25">
        <f t="shared" ca="1" si="12"/>
        <v>23.36986301369863</v>
      </c>
      <c r="AE84" s="32">
        <v>750000000</v>
      </c>
      <c r="AF84" s="33">
        <f>VLOOKUP(J84,Library!A:B,2,0)</f>
        <v>1</v>
      </c>
      <c r="AG84" s="33">
        <f>VLOOKUP(J84,Library!A:G,7,0)</f>
        <v>3</v>
      </c>
      <c r="AH84" s="28">
        <f>VLOOKUP(W84,Library!W:X,2,0)</f>
        <v>3</v>
      </c>
      <c r="AI84" s="28">
        <f>VLOOKUP(X84,Library!Y:Z,2,0)</f>
        <v>3</v>
      </c>
      <c r="AJ84" s="28">
        <f>VLOOKUP(Y84,Library!AA:AB,2,0)</f>
        <v>3</v>
      </c>
      <c r="AK84" s="33">
        <f>IF(MAX(AH84,AI84,AJ84)=0,VLOOKUP(I84,Library!$J:$P,7,0),MAX(AH84,AI84,AJ84))</f>
        <v>3</v>
      </c>
      <c r="AL84" s="33">
        <f t="shared" ca="1" si="16"/>
        <v>5</v>
      </c>
      <c r="AM84" s="33">
        <f>VLOOKUP(AB84,Library!T:U,2,0)</f>
        <v>1</v>
      </c>
      <c r="AN84" s="34">
        <f t="shared" ca="1" si="17"/>
        <v>2.4</v>
      </c>
      <c r="AO84" s="33">
        <f t="shared" ca="1" si="18"/>
        <v>3</v>
      </c>
      <c r="AP84" s="28" t="s">
        <v>170</v>
      </c>
      <c r="AQ84" s="25" t="s">
        <v>128</v>
      </c>
      <c r="AR84" s="28" t="s">
        <v>379</v>
      </c>
      <c r="AS84" s="28" t="s">
        <v>380</v>
      </c>
      <c r="AT84" s="28" t="s">
        <v>1800</v>
      </c>
      <c r="AU84" s="23" t="s">
        <v>2456</v>
      </c>
      <c r="AV84" s="23" t="s">
        <v>35</v>
      </c>
      <c r="AW84" s="25" t="s">
        <v>128</v>
      </c>
      <c r="AX84" s="25" t="s">
        <v>128</v>
      </c>
      <c r="AY84" s="25" t="s">
        <v>128</v>
      </c>
      <c r="AZ84" s="25" t="s">
        <v>128</v>
      </c>
      <c r="BA84" s="25" t="s">
        <v>128</v>
      </c>
      <c r="BB84" s="25" t="s">
        <v>128</v>
      </c>
      <c r="BC84" s="25" t="s">
        <v>128</v>
      </c>
      <c r="BD84" s="25" t="s">
        <v>128</v>
      </c>
      <c r="BE84" s="25" t="s">
        <v>128</v>
      </c>
      <c r="BF84" s="25" t="s">
        <v>128</v>
      </c>
      <c r="BG84" s="25" t="s">
        <v>128</v>
      </c>
      <c r="BH84" s="25" t="s">
        <v>128</v>
      </c>
      <c r="BI84" s="25" t="s">
        <v>114</v>
      </c>
      <c r="BJ84" s="23" t="s">
        <v>128</v>
      </c>
      <c r="BK84" t="s">
        <v>3458</v>
      </c>
      <c r="BL84" s="23" t="s">
        <v>373</v>
      </c>
      <c r="BM84" s="28">
        <v>61642000</v>
      </c>
      <c r="BN84" s="72">
        <f t="shared" si="13"/>
        <v>8.2189333333333336E-2</v>
      </c>
    </row>
    <row r="85" spans="1:66" ht="15">
      <c r="A85" s="28">
        <v>81</v>
      </c>
      <c r="B85" s="23" t="s">
        <v>374</v>
      </c>
      <c r="C85" s="28" t="s">
        <v>1228</v>
      </c>
      <c r="D85" s="27" t="s">
        <v>367</v>
      </c>
      <c r="E85" s="43">
        <f ca="1">IF(AW85="Y","Defaulted",IF(OR(IFERROR(_xlfn.XLOOKUP(I85,Library!$J:$J,Library!$P:$P),AK85)=6,IFERROR(_xlfn.XLOOKUP(I85,Library!$J:$J,Library!$P:$P),AK85)=7),"N/A",AO85))</f>
        <v>3</v>
      </c>
      <c r="F85" s="25" t="str">
        <f t="shared" si="14"/>
        <v>Y</v>
      </c>
      <c r="G85" s="25" t="str">
        <f t="shared" si="15"/>
        <v>N</v>
      </c>
      <c r="H85" s="25" t="s">
        <v>128</v>
      </c>
      <c r="I85" s="29" t="s">
        <v>1888</v>
      </c>
      <c r="J85" s="44" t="str">
        <f t="shared" si="11"/>
        <v>投资级别优先可赎回/可售回债</v>
      </c>
      <c r="K85" s="27" t="s">
        <v>800</v>
      </c>
      <c r="L85" s="29">
        <v>70.863</v>
      </c>
      <c r="M85" s="29">
        <v>71.052999999999997</v>
      </c>
      <c r="N85" s="29">
        <v>5.5949879242882101</v>
      </c>
      <c r="O85" s="29">
        <v>5.5767174844301568</v>
      </c>
      <c r="P85" s="30">
        <v>3.375</v>
      </c>
      <c r="Q85" s="27" t="s">
        <v>107</v>
      </c>
      <c r="R85" s="31">
        <v>2</v>
      </c>
      <c r="S85" s="25" t="s">
        <v>3584</v>
      </c>
      <c r="T85" s="25" t="s">
        <v>110</v>
      </c>
      <c r="U85" s="25" t="s">
        <v>3589</v>
      </c>
      <c r="V85" s="25" t="s">
        <v>128</v>
      </c>
      <c r="W85" s="23" t="s">
        <v>77</v>
      </c>
      <c r="X85" s="23" t="s">
        <v>977</v>
      </c>
      <c r="Y85" s="23" t="s">
        <v>77</v>
      </c>
      <c r="Z85" s="23" t="s">
        <v>1066</v>
      </c>
      <c r="AA85" s="23" t="s">
        <v>1041</v>
      </c>
      <c r="AB85" s="23" t="s">
        <v>108</v>
      </c>
      <c r="AC85" s="23" t="s">
        <v>2143</v>
      </c>
      <c r="AD85" s="25">
        <f t="shared" ca="1" si="12"/>
        <v>24.038356164383561</v>
      </c>
      <c r="AE85" s="32">
        <v>750000000</v>
      </c>
      <c r="AF85" s="33">
        <f>VLOOKUP(J85,Library!A:B,2,0)</f>
        <v>1</v>
      </c>
      <c r="AG85" s="33">
        <f>VLOOKUP(J85,Library!A:G,7,0)</f>
        <v>3</v>
      </c>
      <c r="AH85" s="28">
        <f>VLOOKUP(W85,Library!W:X,2,0)</f>
        <v>3</v>
      </c>
      <c r="AI85" s="28">
        <f>VLOOKUP(X85,Library!Y:Z,2,0)</f>
        <v>3</v>
      </c>
      <c r="AJ85" s="28">
        <f>VLOOKUP(Y85,Library!AA:AB,2,0)</f>
        <v>3</v>
      </c>
      <c r="AK85" s="33">
        <f>IF(MAX(AH85,AI85,AJ85)=0,VLOOKUP(I85,Library!$J:$P,7,0),MAX(AH85,AI85,AJ85))</f>
        <v>3</v>
      </c>
      <c r="AL85" s="33">
        <f t="shared" ca="1" si="16"/>
        <v>5</v>
      </c>
      <c r="AM85" s="33">
        <f>VLOOKUP(AB85,Library!T:U,2,0)</f>
        <v>1</v>
      </c>
      <c r="AN85" s="34">
        <f t="shared" ca="1" si="17"/>
        <v>2.4</v>
      </c>
      <c r="AO85" s="33">
        <f t="shared" ca="1" si="18"/>
        <v>3</v>
      </c>
      <c r="AP85" s="28" t="s">
        <v>170</v>
      </c>
      <c r="AQ85" s="25" t="s">
        <v>128</v>
      </c>
      <c r="AR85" s="28" t="s">
        <v>379</v>
      </c>
      <c r="AS85" s="28" t="s">
        <v>380</v>
      </c>
      <c r="AT85" s="28" t="s">
        <v>1800</v>
      </c>
      <c r="AU85" s="23" t="s">
        <v>2457</v>
      </c>
      <c r="AV85" s="23" t="s">
        <v>35</v>
      </c>
      <c r="AW85" s="25" t="s">
        <v>128</v>
      </c>
      <c r="AX85" s="25" t="s">
        <v>128</v>
      </c>
      <c r="AY85" s="25" t="s">
        <v>128</v>
      </c>
      <c r="AZ85" s="25" t="s">
        <v>128</v>
      </c>
      <c r="BA85" s="25" t="s">
        <v>128</v>
      </c>
      <c r="BB85" s="25" t="s">
        <v>128</v>
      </c>
      <c r="BC85" s="25" t="s">
        <v>128</v>
      </c>
      <c r="BD85" s="25" t="s">
        <v>128</v>
      </c>
      <c r="BE85" s="25" t="s">
        <v>128</v>
      </c>
      <c r="BF85" s="25" t="s">
        <v>128</v>
      </c>
      <c r="BG85" s="25" t="s">
        <v>128</v>
      </c>
      <c r="BH85" s="25" t="s">
        <v>128</v>
      </c>
      <c r="BI85" s="25" t="s">
        <v>114</v>
      </c>
      <c r="BJ85" s="23" t="s">
        <v>128</v>
      </c>
      <c r="BK85" t="s">
        <v>1113</v>
      </c>
      <c r="BL85" s="23" t="s">
        <v>374</v>
      </c>
      <c r="BM85" s="28">
        <v>6933000</v>
      </c>
      <c r="BN85" s="72">
        <f t="shared" si="13"/>
        <v>9.2440000000000005E-3</v>
      </c>
    </row>
    <row r="86" spans="1:66" ht="15">
      <c r="A86" s="28">
        <v>82</v>
      </c>
      <c r="B86" s="23" t="s">
        <v>375</v>
      </c>
      <c r="C86" s="28" t="s">
        <v>1229</v>
      </c>
      <c r="D86" s="27" t="s">
        <v>367</v>
      </c>
      <c r="E86" s="43">
        <f ca="1">IF(AW86="Y","Defaulted",IF(OR(IFERROR(_xlfn.XLOOKUP(I86,Library!$J:$J,Library!$P:$P),AK86)=6,IFERROR(_xlfn.XLOOKUP(I86,Library!$J:$J,Library!$P:$P),AK86)=7),"N/A",AO86))</f>
        <v>3</v>
      </c>
      <c r="F86" s="25" t="str">
        <f t="shared" si="14"/>
        <v>N</v>
      </c>
      <c r="G86" s="25" t="str">
        <f t="shared" si="15"/>
        <v>Y</v>
      </c>
      <c r="H86" s="25" t="s">
        <v>128</v>
      </c>
      <c r="I86" s="29" t="s">
        <v>1889</v>
      </c>
      <c r="J86" s="44" t="str">
        <f t="shared" si="11"/>
        <v>多担保人债券</v>
      </c>
      <c r="K86" s="27" t="s">
        <v>800</v>
      </c>
      <c r="L86" s="29">
        <v>103.78400000000001</v>
      </c>
      <c r="M86" s="29">
        <v>103.922</v>
      </c>
      <c r="N86" s="29">
        <v>4.3486196037376574</v>
      </c>
      <c r="O86" s="29">
        <v>4.2373044510888862</v>
      </c>
      <c r="P86" s="30">
        <v>7.5</v>
      </c>
      <c r="Q86" s="27" t="s">
        <v>107</v>
      </c>
      <c r="R86" s="31">
        <v>2</v>
      </c>
      <c r="S86" s="25" t="s">
        <v>3590</v>
      </c>
      <c r="T86" s="25" t="s">
        <v>128</v>
      </c>
      <c r="U86" s="25" t="s">
        <v>3496</v>
      </c>
      <c r="V86" s="25" t="s">
        <v>128</v>
      </c>
      <c r="W86" s="23" t="s">
        <v>77</v>
      </c>
      <c r="X86" s="23" t="s">
        <v>977</v>
      </c>
      <c r="Y86" s="23" t="s">
        <v>77</v>
      </c>
      <c r="Z86" s="23" t="s">
        <v>1066</v>
      </c>
      <c r="AA86" s="23" t="s">
        <v>1056</v>
      </c>
      <c r="AB86" s="23" t="s">
        <v>108</v>
      </c>
      <c r="AC86" s="23" t="s">
        <v>2144</v>
      </c>
      <c r="AD86" s="25">
        <f t="shared" ca="1" si="12"/>
        <v>1.2547945205479452</v>
      </c>
      <c r="AE86" s="32">
        <v>500000000</v>
      </c>
      <c r="AF86" s="33">
        <f>VLOOKUP(J86,Library!A:B,2,0)</f>
        <v>3</v>
      </c>
      <c r="AG86" s="33">
        <f>VLOOKUP(J86,Library!A:G,7,0)</f>
        <v>3</v>
      </c>
      <c r="AH86" s="28">
        <f>VLOOKUP(W86,Library!W:X,2,0)</f>
        <v>3</v>
      </c>
      <c r="AI86" s="28">
        <f>VLOOKUP(X86,Library!Y:Z,2,0)</f>
        <v>3</v>
      </c>
      <c r="AJ86" s="28">
        <f>VLOOKUP(Y86,Library!AA:AB,2,0)</f>
        <v>3</v>
      </c>
      <c r="AK86" s="33">
        <f>IF(MAX(AH86,AI86,AJ86)=0,VLOOKUP(I86,Library!$J:$P,7,0),MAX(AH86,AI86,AJ86))</f>
        <v>3</v>
      </c>
      <c r="AL86" s="33">
        <f t="shared" ca="1" si="16"/>
        <v>3</v>
      </c>
      <c r="AM86" s="33">
        <f>VLOOKUP(AB86,Library!T:U,2,0)</f>
        <v>1</v>
      </c>
      <c r="AN86" s="34">
        <f t="shared" ca="1" si="17"/>
        <v>2.8999999999999995</v>
      </c>
      <c r="AO86" s="33">
        <f t="shared" ca="1" si="18"/>
        <v>3</v>
      </c>
      <c r="AP86" s="28" t="s">
        <v>547</v>
      </c>
      <c r="AQ86" s="25" t="s">
        <v>128</v>
      </c>
      <c r="AR86" s="28" t="s">
        <v>379</v>
      </c>
      <c r="AS86" s="28" t="s">
        <v>2458</v>
      </c>
      <c r="AT86" s="28" t="s">
        <v>1801</v>
      </c>
      <c r="AU86" s="23" t="s">
        <v>114</v>
      </c>
      <c r="AV86" s="23" t="s">
        <v>115</v>
      </c>
      <c r="AW86" s="25" t="s">
        <v>128</v>
      </c>
      <c r="AX86" s="25" t="s">
        <v>128</v>
      </c>
      <c r="AY86" s="25" t="s">
        <v>128</v>
      </c>
      <c r="AZ86" s="25" t="s">
        <v>128</v>
      </c>
      <c r="BA86" s="25" t="s">
        <v>128</v>
      </c>
      <c r="BB86" s="25" t="s">
        <v>128</v>
      </c>
      <c r="BC86" s="25" t="s">
        <v>128</v>
      </c>
      <c r="BD86" s="25" t="s">
        <v>128</v>
      </c>
      <c r="BE86" s="25" t="s">
        <v>128</v>
      </c>
      <c r="BF86" s="25" t="s">
        <v>128</v>
      </c>
      <c r="BG86" s="25" t="s">
        <v>128</v>
      </c>
      <c r="BH86" s="25" t="s">
        <v>110</v>
      </c>
      <c r="BI86" s="25" t="s">
        <v>114</v>
      </c>
      <c r="BJ86" s="23" t="s">
        <v>128</v>
      </c>
      <c r="BK86" t="s">
        <v>3458</v>
      </c>
      <c r="BL86" s="23" t="s">
        <v>375</v>
      </c>
      <c r="BM86" s="28">
        <v>3370000</v>
      </c>
      <c r="BN86" s="72">
        <f t="shared" si="13"/>
        <v>6.7400000000000003E-3</v>
      </c>
    </row>
    <row r="87" spans="1:66" ht="15">
      <c r="A87" s="28">
        <v>83</v>
      </c>
      <c r="B87" s="23" t="s">
        <v>376</v>
      </c>
      <c r="C87" s="28" t="s">
        <v>1230</v>
      </c>
      <c r="D87" s="27" t="s">
        <v>367</v>
      </c>
      <c r="E87" s="43">
        <f ca="1">IF(AW87="Y","Defaulted",IF(OR(IFERROR(_xlfn.XLOOKUP(I87,Library!$J:$J,Library!$P:$P),AK87)=6,IFERROR(_xlfn.XLOOKUP(I87,Library!$J:$J,Library!$P:$P),AK87)=7),"N/A",AO87))</f>
        <v>4</v>
      </c>
      <c r="F87" s="25" t="str">
        <f t="shared" si="14"/>
        <v>N</v>
      </c>
      <c r="G87" s="25" t="str">
        <f t="shared" si="15"/>
        <v>Y</v>
      </c>
      <c r="H87" s="25" t="s">
        <v>128</v>
      </c>
      <c r="I87" s="29" t="s">
        <v>1890</v>
      </c>
      <c r="J87" s="44" t="str">
        <f t="shared" si="11"/>
        <v>多担保人债券</v>
      </c>
      <c r="K87" s="27" t="s">
        <v>800</v>
      </c>
      <c r="L87" s="29">
        <v>115.56399999999999</v>
      </c>
      <c r="M87" s="29">
        <v>115.741</v>
      </c>
      <c r="N87" s="29">
        <v>4.9566383342199316</v>
      </c>
      <c r="O87" s="29">
        <v>4.9307193663205142</v>
      </c>
      <c r="P87" s="30">
        <v>7.45</v>
      </c>
      <c r="Q87" s="27" t="s">
        <v>107</v>
      </c>
      <c r="R87" s="31">
        <v>2</v>
      </c>
      <c r="S87" s="25" t="s">
        <v>3591</v>
      </c>
      <c r="T87" s="25" t="s">
        <v>128</v>
      </c>
      <c r="U87" s="25" t="s">
        <v>3496</v>
      </c>
      <c r="V87" s="25" t="s">
        <v>128</v>
      </c>
      <c r="W87" s="23" t="s">
        <v>77</v>
      </c>
      <c r="X87" s="23" t="s">
        <v>977</v>
      </c>
      <c r="Y87" s="23" t="s">
        <v>77</v>
      </c>
      <c r="Z87" s="23" t="s">
        <v>1066</v>
      </c>
      <c r="AA87" s="23" t="s">
        <v>1056</v>
      </c>
      <c r="AB87" s="23" t="s">
        <v>108</v>
      </c>
      <c r="AC87" s="23" t="s">
        <v>2145</v>
      </c>
      <c r="AD87" s="25">
        <f t="shared" ca="1" si="12"/>
        <v>7.5753424657534243</v>
      </c>
      <c r="AE87" s="32">
        <v>1500000000</v>
      </c>
      <c r="AF87" s="33">
        <f>VLOOKUP(J87,Library!A:B,2,0)</f>
        <v>3</v>
      </c>
      <c r="AG87" s="33">
        <f>VLOOKUP(J87,Library!A:G,7,0)</f>
        <v>3</v>
      </c>
      <c r="AH87" s="28">
        <f>VLOOKUP(W87,Library!W:X,2,0)</f>
        <v>3</v>
      </c>
      <c r="AI87" s="28">
        <f>VLOOKUP(X87,Library!Y:Z,2,0)</f>
        <v>3</v>
      </c>
      <c r="AJ87" s="28">
        <f>VLOOKUP(Y87,Library!AA:AB,2,0)</f>
        <v>3</v>
      </c>
      <c r="AK87" s="33">
        <f>IF(MAX(AH87,AI87,AJ87)=0,VLOOKUP(I87,Library!$J:$P,7,0),MAX(AH87,AI87,AJ87))</f>
        <v>3</v>
      </c>
      <c r="AL87" s="33">
        <f t="shared" ca="1" si="16"/>
        <v>4</v>
      </c>
      <c r="AM87" s="33">
        <f>VLOOKUP(AB87,Library!T:U,2,0)</f>
        <v>1</v>
      </c>
      <c r="AN87" s="34">
        <f t="shared" ca="1" si="17"/>
        <v>2.9999999999999996</v>
      </c>
      <c r="AO87" s="33">
        <f t="shared" ca="1" si="18"/>
        <v>4</v>
      </c>
      <c r="AP87" s="28" t="s">
        <v>136</v>
      </c>
      <c r="AQ87" s="25" t="s">
        <v>128</v>
      </c>
      <c r="AR87" s="28" t="s">
        <v>379</v>
      </c>
      <c r="AS87" s="28" t="s">
        <v>2458</v>
      </c>
      <c r="AT87" s="28" t="s">
        <v>1801</v>
      </c>
      <c r="AU87" s="23" t="s">
        <v>114</v>
      </c>
      <c r="AV87" s="23" t="s">
        <v>115</v>
      </c>
      <c r="AW87" s="25" t="s">
        <v>128</v>
      </c>
      <c r="AX87" s="25" t="s">
        <v>128</v>
      </c>
      <c r="AY87" s="25" t="s">
        <v>128</v>
      </c>
      <c r="AZ87" s="25" t="s">
        <v>128</v>
      </c>
      <c r="BA87" s="25" t="s">
        <v>128</v>
      </c>
      <c r="BB87" s="25" t="s">
        <v>128</v>
      </c>
      <c r="BC87" s="25" t="s">
        <v>128</v>
      </c>
      <c r="BD87" s="25" t="s">
        <v>128</v>
      </c>
      <c r="BE87" s="25" t="s">
        <v>128</v>
      </c>
      <c r="BF87" s="25" t="s">
        <v>128</v>
      </c>
      <c r="BG87" s="25" t="s">
        <v>128</v>
      </c>
      <c r="BH87" s="25" t="s">
        <v>110</v>
      </c>
      <c r="BI87" s="25" t="s">
        <v>114</v>
      </c>
      <c r="BJ87" s="23" t="s">
        <v>128</v>
      </c>
      <c r="BK87" t="s">
        <v>3458</v>
      </c>
      <c r="BL87" s="23" t="s">
        <v>376</v>
      </c>
      <c r="BM87" s="28">
        <v>8745000</v>
      </c>
      <c r="BN87" s="72">
        <f t="shared" si="13"/>
        <v>5.8300000000000001E-3</v>
      </c>
    </row>
    <row r="88" spans="1:66" ht="15">
      <c r="A88" s="28">
        <v>84</v>
      </c>
      <c r="B88" s="27" t="s">
        <v>377</v>
      </c>
      <c r="C88" s="28" t="s">
        <v>1231</v>
      </c>
      <c r="D88" s="27" t="s">
        <v>367</v>
      </c>
      <c r="E88" s="43">
        <f ca="1">IF(AW88="Y","Defaulted",IF(OR(IFERROR(_xlfn.XLOOKUP(I88,Library!$J:$J,Library!$P:$P),AK88)=6,IFERROR(_xlfn.XLOOKUP(I88,Library!$J:$J,Library!$P:$P),AK88)=7),"N/A",AO88))</f>
        <v>3</v>
      </c>
      <c r="F88" s="25" t="str">
        <f t="shared" si="14"/>
        <v>Y</v>
      </c>
      <c r="G88" s="25" t="str">
        <f t="shared" si="15"/>
        <v>N</v>
      </c>
      <c r="H88" s="25" t="s">
        <v>128</v>
      </c>
      <c r="I88" s="29" t="s">
        <v>378</v>
      </c>
      <c r="J88" s="44" t="str">
        <f t="shared" si="11"/>
        <v>投资级别优先可赎回/可售回债</v>
      </c>
      <c r="K88" s="27" t="s">
        <v>800</v>
      </c>
      <c r="L88" s="29">
        <v>100.652</v>
      </c>
      <c r="M88" s="29">
        <v>100.746</v>
      </c>
      <c r="N88" s="29">
        <v>4.4005107836642114</v>
      </c>
      <c r="O88" s="29">
        <v>4.3504759637063053</v>
      </c>
      <c r="P88" s="30">
        <v>4.75</v>
      </c>
      <c r="Q88" s="27" t="s">
        <v>107</v>
      </c>
      <c r="R88" s="31">
        <v>2</v>
      </c>
      <c r="S88" s="25" t="s">
        <v>3524</v>
      </c>
      <c r="T88" s="25" t="s">
        <v>110</v>
      </c>
      <c r="U88" s="25" t="s">
        <v>3592</v>
      </c>
      <c r="V88" s="25" t="s">
        <v>128</v>
      </c>
      <c r="W88" s="23" t="s">
        <v>77</v>
      </c>
      <c r="X88" s="23" t="s">
        <v>977</v>
      </c>
      <c r="Y88" s="23" t="s">
        <v>77</v>
      </c>
      <c r="Z88" s="23" t="s">
        <v>1066</v>
      </c>
      <c r="AA88" s="23" t="s">
        <v>1041</v>
      </c>
      <c r="AB88" s="23" t="s">
        <v>108</v>
      </c>
      <c r="AC88" s="23" t="s">
        <v>2146</v>
      </c>
      <c r="AD88" s="25">
        <f t="shared" ca="1" si="12"/>
        <v>1.978082191780822</v>
      </c>
      <c r="AE88" s="45">
        <v>1250000000</v>
      </c>
      <c r="AF88" s="33">
        <f>VLOOKUP(J88,Library!A:B,2,0)</f>
        <v>1</v>
      </c>
      <c r="AG88" s="33">
        <f>VLOOKUP(J88,Library!A:G,7,0)</f>
        <v>3</v>
      </c>
      <c r="AH88" s="28">
        <f>VLOOKUP(W88,Library!W:X,2,0)</f>
        <v>3</v>
      </c>
      <c r="AI88" s="28">
        <f>VLOOKUP(X88,Library!Y:Z,2,0)</f>
        <v>3</v>
      </c>
      <c r="AJ88" s="28">
        <f>VLOOKUP(Y88,Library!AA:AB,2,0)</f>
        <v>3</v>
      </c>
      <c r="AK88" s="33">
        <f>IF(MAX(AH88,AI88,AJ88)=0,VLOOKUP(I88,Library!$J:$P,7,0),MAX(AH88,AI88,AJ88))</f>
        <v>3</v>
      </c>
      <c r="AL88" s="33">
        <f t="shared" ca="1" si="16"/>
        <v>3</v>
      </c>
      <c r="AM88" s="33">
        <f>VLOOKUP(AB88,Library!T:U,2,0)</f>
        <v>1</v>
      </c>
      <c r="AN88" s="34">
        <f t="shared" ca="1" si="17"/>
        <v>2.2000000000000002</v>
      </c>
      <c r="AO88" s="33">
        <f t="shared" ca="1" si="18"/>
        <v>3</v>
      </c>
      <c r="AP88" s="28" t="s">
        <v>136</v>
      </c>
      <c r="AQ88" s="25" t="s">
        <v>128</v>
      </c>
      <c r="AR88" s="28" t="s">
        <v>379</v>
      </c>
      <c r="AS88" s="28" t="s">
        <v>380</v>
      </c>
      <c r="AT88" s="28" t="s">
        <v>367</v>
      </c>
      <c r="AU88" s="23" t="s">
        <v>381</v>
      </c>
      <c r="AV88" s="23" t="s">
        <v>35</v>
      </c>
      <c r="AW88" s="25" t="s">
        <v>128</v>
      </c>
      <c r="AX88" s="25" t="s">
        <v>128</v>
      </c>
      <c r="AY88" s="25" t="s">
        <v>128</v>
      </c>
      <c r="AZ88" s="25" t="s">
        <v>128</v>
      </c>
      <c r="BA88" s="25" t="s">
        <v>128</v>
      </c>
      <c r="BB88" s="25" t="s">
        <v>128</v>
      </c>
      <c r="BC88" s="25" t="s">
        <v>128</v>
      </c>
      <c r="BD88" s="25" t="s">
        <v>128</v>
      </c>
      <c r="BE88" s="25" t="s">
        <v>128</v>
      </c>
      <c r="BF88" s="25" t="s">
        <v>128</v>
      </c>
      <c r="BG88" s="25" t="s">
        <v>128</v>
      </c>
      <c r="BH88" s="25" t="s">
        <v>128</v>
      </c>
      <c r="BI88" s="25" t="s">
        <v>114</v>
      </c>
      <c r="BJ88" s="23" t="s">
        <v>128</v>
      </c>
      <c r="BK88" t="s">
        <v>1113</v>
      </c>
      <c r="BL88" s="27" t="s">
        <v>377</v>
      </c>
      <c r="BM88" s="28">
        <v>45443000</v>
      </c>
      <c r="BN88" s="72">
        <f t="shared" si="13"/>
        <v>3.6354400000000002E-2</v>
      </c>
    </row>
    <row r="89" spans="1:66" ht="15">
      <c r="A89" s="28">
        <v>85</v>
      </c>
      <c r="B89" s="27" t="s">
        <v>382</v>
      </c>
      <c r="C89" s="28" t="s">
        <v>1232</v>
      </c>
      <c r="D89" s="27" t="s">
        <v>367</v>
      </c>
      <c r="E89" s="43">
        <f ca="1">IF(AW89="Y","Defaulted",IF(OR(IFERROR(_xlfn.XLOOKUP(I89,Library!$J:$J,Library!$P:$P),AK89)=6,IFERROR(_xlfn.XLOOKUP(I89,Library!$J:$J,Library!$P:$P),AK89)=7),"N/A",AO89))</f>
        <v>3</v>
      </c>
      <c r="F89" s="25" t="str">
        <f t="shared" si="14"/>
        <v>Y</v>
      </c>
      <c r="G89" s="25" t="str">
        <f t="shared" si="15"/>
        <v>N</v>
      </c>
      <c r="H89" s="25" t="s">
        <v>128</v>
      </c>
      <c r="I89" s="29" t="s">
        <v>378</v>
      </c>
      <c r="J89" s="44" t="str">
        <f t="shared" si="11"/>
        <v>投资级别优先可赎回/可售回债</v>
      </c>
      <c r="K89" s="27" t="s">
        <v>800</v>
      </c>
      <c r="L89" s="29">
        <v>100.232</v>
      </c>
      <c r="M89" s="29">
        <v>100.37</v>
      </c>
      <c r="N89" s="29">
        <v>4.8351451138246659</v>
      </c>
      <c r="O89" s="29">
        <v>4.8116456451917573</v>
      </c>
      <c r="P89" s="30">
        <v>4.875</v>
      </c>
      <c r="Q89" s="27" t="s">
        <v>107</v>
      </c>
      <c r="R89" s="31">
        <v>2</v>
      </c>
      <c r="S89" s="25" t="s">
        <v>3524</v>
      </c>
      <c r="T89" s="25" t="s">
        <v>110</v>
      </c>
      <c r="U89" s="25" t="s">
        <v>3593</v>
      </c>
      <c r="V89" s="25" t="s">
        <v>128</v>
      </c>
      <c r="W89" s="23" t="s">
        <v>77</v>
      </c>
      <c r="X89" s="23" t="s">
        <v>977</v>
      </c>
      <c r="Y89" s="23" t="s">
        <v>77</v>
      </c>
      <c r="Z89" s="23" t="s">
        <v>1066</v>
      </c>
      <c r="AA89" s="23" t="s">
        <v>1041</v>
      </c>
      <c r="AB89" s="23" t="s">
        <v>108</v>
      </c>
      <c r="AC89" s="23" t="s">
        <v>2147</v>
      </c>
      <c r="AD89" s="25">
        <f t="shared" ca="1" si="12"/>
        <v>6.9808219178082194</v>
      </c>
      <c r="AE89" s="45">
        <v>1250000000</v>
      </c>
      <c r="AF89" s="33">
        <f>VLOOKUP(J89,Library!A:B,2,0)</f>
        <v>1</v>
      </c>
      <c r="AG89" s="33">
        <f>VLOOKUP(J89,Library!A:G,7,0)</f>
        <v>3</v>
      </c>
      <c r="AH89" s="28">
        <f>VLOOKUP(W89,Library!W:X,2,0)</f>
        <v>3</v>
      </c>
      <c r="AI89" s="28">
        <f>VLOOKUP(X89,Library!Y:Z,2,0)</f>
        <v>3</v>
      </c>
      <c r="AJ89" s="28">
        <f>VLOOKUP(Y89,Library!AA:AB,2,0)</f>
        <v>3</v>
      </c>
      <c r="AK89" s="33">
        <f>IF(MAX(AH89,AI89,AJ89)=0,VLOOKUP(I89,Library!$J:$P,7,0),MAX(AH89,AI89,AJ89))</f>
        <v>3</v>
      </c>
      <c r="AL89" s="33">
        <f t="shared" ca="1" si="16"/>
        <v>4</v>
      </c>
      <c r="AM89" s="33">
        <f>VLOOKUP(AB89,Library!T:U,2,0)</f>
        <v>1</v>
      </c>
      <c r="AN89" s="34">
        <f t="shared" ca="1" si="17"/>
        <v>2.2999999999999998</v>
      </c>
      <c r="AO89" s="33">
        <f t="shared" ca="1" si="18"/>
        <v>3</v>
      </c>
      <c r="AP89" s="28" t="s">
        <v>136</v>
      </c>
      <c r="AQ89" s="25" t="s">
        <v>128</v>
      </c>
      <c r="AR89" s="28" t="s">
        <v>379</v>
      </c>
      <c r="AS89" s="28" t="s">
        <v>380</v>
      </c>
      <c r="AT89" s="28" t="s">
        <v>367</v>
      </c>
      <c r="AU89" s="23" t="s">
        <v>383</v>
      </c>
      <c r="AV89" s="23" t="s">
        <v>35</v>
      </c>
      <c r="AW89" s="25" t="s">
        <v>128</v>
      </c>
      <c r="AX89" s="25" t="s">
        <v>128</v>
      </c>
      <c r="AY89" s="25" t="s">
        <v>128</v>
      </c>
      <c r="AZ89" s="25" t="s">
        <v>128</v>
      </c>
      <c r="BA89" s="25" t="s">
        <v>128</v>
      </c>
      <c r="BB89" s="25" t="s">
        <v>128</v>
      </c>
      <c r="BC89" s="25" t="s">
        <v>128</v>
      </c>
      <c r="BD89" s="25" t="s">
        <v>128</v>
      </c>
      <c r="BE89" s="25" t="s">
        <v>128</v>
      </c>
      <c r="BF89" s="25" t="s">
        <v>128</v>
      </c>
      <c r="BG89" s="25" t="s">
        <v>128</v>
      </c>
      <c r="BH89" s="25" t="s">
        <v>128</v>
      </c>
      <c r="BI89" s="25" t="s">
        <v>114</v>
      </c>
      <c r="BJ89" s="23" t="s">
        <v>128</v>
      </c>
      <c r="BK89" t="s">
        <v>1113</v>
      </c>
      <c r="BL89" s="27" t="s">
        <v>382</v>
      </c>
      <c r="BM89" s="28">
        <v>23182000</v>
      </c>
      <c r="BN89" s="72">
        <f t="shared" si="13"/>
        <v>1.8545599999999999E-2</v>
      </c>
    </row>
    <row r="90" spans="1:66" ht="16.5" customHeight="1">
      <c r="A90" s="28">
        <v>86</v>
      </c>
      <c r="B90" s="27" t="s">
        <v>384</v>
      </c>
      <c r="C90" s="28" t="s">
        <v>1233</v>
      </c>
      <c r="D90" s="27" t="s">
        <v>385</v>
      </c>
      <c r="E90" s="43">
        <f ca="1">IF(AW90="Y","Defaulted",IF(OR(IFERROR(_xlfn.XLOOKUP(I90,Library!$J:$J,Library!$P:$P),AK90)=6,IFERROR(_xlfn.XLOOKUP(I90,Library!$J:$J,Library!$P:$P),AK90)=7),"N/A",AO90))</f>
        <v>3</v>
      </c>
      <c r="F90" s="25" t="str">
        <f t="shared" si="14"/>
        <v>N</v>
      </c>
      <c r="G90" s="25" t="str">
        <f t="shared" si="15"/>
        <v>N</v>
      </c>
      <c r="H90" s="25" t="s">
        <v>128</v>
      </c>
      <c r="I90" s="29" t="s">
        <v>127</v>
      </c>
      <c r="J90" s="44" t="str">
        <f t="shared" si="11"/>
        <v>主权债</v>
      </c>
      <c r="K90" s="27" t="s">
        <v>3339</v>
      </c>
      <c r="L90" s="29">
        <v>101.017</v>
      </c>
      <c r="M90" s="29">
        <v>101.175</v>
      </c>
      <c r="N90" s="29">
        <v>4.4466269904371565</v>
      </c>
      <c r="O90" s="29">
        <v>4.4192745494798809</v>
      </c>
      <c r="P90" s="30">
        <v>4.625</v>
      </c>
      <c r="Q90" s="27" t="s">
        <v>107</v>
      </c>
      <c r="R90" s="31">
        <v>2</v>
      </c>
      <c r="S90" s="25" t="s">
        <v>2521</v>
      </c>
      <c r="T90" s="25" t="s">
        <v>128</v>
      </c>
      <c r="U90" s="25" t="s">
        <v>3496</v>
      </c>
      <c r="V90" s="25" t="s">
        <v>128</v>
      </c>
      <c r="W90" s="23" t="s">
        <v>962</v>
      </c>
      <c r="X90" s="23" t="s">
        <v>1021</v>
      </c>
      <c r="Y90" s="23" t="s">
        <v>969</v>
      </c>
      <c r="Z90" s="23" t="s">
        <v>1066</v>
      </c>
      <c r="AA90" s="23" t="s">
        <v>114</v>
      </c>
      <c r="AB90" s="23" t="s">
        <v>108</v>
      </c>
      <c r="AC90" s="23" t="s">
        <v>2148</v>
      </c>
      <c r="AD90" s="25">
        <f t="shared" ca="1" si="12"/>
        <v>6.7068493150684931</v>
      </c>
      <c r="AE90" s="45">
        <v>1000000000</v>
      </c>
      <c r="AF90" s="33">
        <f>VLOOKUP(J90,Library!A:B,2,0)</f>
        <v>1</v>
      </c>
      <c r="AG90" s="33">
        <f>VLOOKUP(J90,Library!A:G,7,0)</f>
        <v>3</v>
      </c>
      <c r="AH90" s="28">
        <f>VLOOKUP(W90,Library!W:X,2,0)</f>
        <v>2</v>
      </c>
      <c r="AI90" s="28">
        <f>VLOOKUP(X90,Library!Y:Z,2,0)</f>
        <v>3</v>
      </c>
      <c r="AJ90" s="28">
        <f>VLOOKUP(Y90,Library!AA:AB,2,0)</f>
        <v>2</v>
      </c>
      <c r="AK90" s="33">
        <f>IF(MAX(AH90,AI90,AJ90)=0,VLOOKUP(I90,Library!$J:$P,7,0),MAX(AH90,AI90,AJ90))</f>
        <v>3</v>
      </c>
      <c r="AL90" s="33">
        <f t="shared" ca="1" si="16"/>
        <v>4</v>
      </c>
      <c r="AM90" s="33">
        <f>VLOOKUP(AB90,Library!T:U,2,0)</f>
        <v>1</v>
      </c>
      <c r="AN90" s="34">
        <f t="shared" ca="1" si="17"/>
        <v>2.2999999999999998</v>
      </c>
      <c r="AO90" s="33">
        <f t="shared" ca="1" si="18"/>
        <v>3</v>
      </c>
      <c r="AP90" s="28" t="s">
        <v>386</v>
      </c>
      <c r="AQ90" s="25" t="s">
        <v>128</v>
      </c>
      <c r="AR90" s="28" t="s">
        <v>387</v>
      </c>
      <c r="AS90" s="28" t="s">
        <v>388</v>
      </c>
      <c r="AT90" s="28" t="s">
        <v>389</v>
      </c>
      <c r="AU90" s="23" t="s">
        <v>114</v>
      </c>
      <c r="AV90" s="23" t="s">
        <v>115</v>
      </c>
      <c r="AW90" s="25" t="s">
        <v>128</v>
      </c>
      <c r="AX90" s="25" t="s">
        <v>128</v>
      </c>
      <c r="AY90" s="25" t="s">
        <v>128</v>
      </c>
      <c r="AZ90" s="25" t="s">
        <v>128</v>
      </c>
      <c r="BA90" s="25" t="s">
        <v>128</v>
      </c>
      <c r="BB90" s="25" t="s">
        <v>128</v>
      </c>
      <c r="BC90" s="25" t="s">
        <v>128</v>
      </c>
      <c r="BD90" s="25" t="s">
        <v>128</v>
      </c>
      <c r="BE90" s="25" t="s">
        <v>128</v>
      </c>
      <c r="BF90" s="25" t="s">
        <v>128</v>
      </c>
      <c r="BG90" s="25" t="s">
        <v>128</v>
      </c>
      <c r="BH90" s="25" t="s">
        <v>128</v>
      </c>
      <c r="BI90" s="25" t="s">
        <v>114</v>
      </c>
      <c r="BJ90" s="23" t="s">
        <v>128</v>
      </c>
      <c r="BK90" t="s">
        <v>1110</v>
      </c>
      <c r="BL90" s="27" t="s">
        <v>384</v>
      </c>
      <c r="BM90" s="28">
        <v>10228000</v>
      </c>
      <c r="BN90" s="72">
        <f t="shared" si="13"/>
        <v>1.0227999999999999E-2</v>
      </c>
    </row>
    <row r="91" spans="1:66" ht="16.5" customHeight="1">
      <c r="A91" s="28">
        <v>87</v>
      </c>
      <c r="B91" s="27" t="s">
        <v>390</v>
      </c>
      <c r="C91" s="28" t="s">
        <v>1234</v>
      </c>
      <c r="D91" s="27" t="s">
        <v>391</v>
      </c>
      <c r="E91" s="43">
        <f ca="1">IF(AW91="Y","Defaulted",IF(OR(IFERROR(_xlfn.XLOOKUP(I91,Library!$J:$J,Library!$P:$P),AK91)=6,IFERROR(_xlfn.XLOOKUP(I91,Library!$J:$J,Library!$P:$P),AK91)=7),"N/A",AO91))</f>
        <v>2</v>
      </c>
      <c r="F91" s="25" t="str">
        <f t="shared" si="14"/>
        <v>Y</v>
      </c>
      <c r="G91" s="25" t="str">
        <f t="shared" si="15"/>
        <v>N</v>
      </c>
      <c r="H91" s="25" t="s">
        <v>128</v>
      </c>
      <c r="I91" s="29" t="s">
        <v>392</v>
      </c>
      <c r="J91" s="44" t="str">
        <f t="shared" si="11"/>
        <v>主权债</v>
      </c>
      <c r="K91" s="27" t="s">
        <v>2790</v>
      </c>
      <c r="L91" s="29">
        <v>100.929</v>
      </c>
      <c r="M91" s="29">
        <v>101.024</v>
      </c>
      <c r="N91" s="29">
        <v>4.1737160122196437</v>
      </c>
      <c r="O91" s="29">
        <v>4.1155980421498359</v>
      </c>
      <c r="P91" s="30">
        <v>4.75</v>
      </c>
      <c r="Q91" s="27" t="s">
        <v>107</v>
      </c>
      <c r="R91" s="31">
        <v>2</v>
      </c>
      <c r="S91" s="25" t="s">
        <v>3594</v>
      </c>
      <c r="T91" s="25" t="s">
        <v>110</v>
      </c>
      <c r="U91" s="25" t="s">
        <v>393</v>
      </c>
      <c r="V91" s="25" t="s">
        <v>128</v>
      </c>
      <c r="W91" s="23" t="s">
        <v>962</v>
      </c>
      <c r="X91" s="23" t="s">
        <v>8</v>
      </c>
      <c r="Y91" s="23" t="s">
        <v>8</v>
      </c>
      <c r="Z91" s="23" t="s">
        <v>1066</v>
      </c>
      <c r="AA91" s="23" t="s">
        <v>114</v>
      </c>
      <c r="AB91" s="23" t="s">
        <v>108</v>
      </c>
      <c r="AC91" s="23" t="s">
        <v>2149</v>
      </c>
      <c r="AD91" s="25">
        <f t="shared" ca="1" si="12"/>
        <v>1.704109589041096</v>
      </c>
      <c r="AE91" s="45">
        <v>1000000000</v>
      </c>
      <c r="AF91" s="33">
        <f>VLOOKUP(J91,Library!A:B,2,0)</f>
        <v>1</v>
      </c>
      <c r="AG91" s="33">
        <f>VLOOKUP(J91,Library!A:G,7,0)</f>
        <v>3</v>
      </c>
      <c r="AH91" s="28">
        <f>VLOOKUP(W91,Library!W:X,2,0)</f>
        <v>2</v>
      </c>
      <c r="AI91" s="28" t="str">
        <f>VLOOKUP(X91,Library!Y:Z,2,0)</f>
        <v>N/A</v>
      </c>
      <c r="AJ91" s="28" t="str">
        <f>VLOOKUP(Y91,Library!AA:AB,2,0)</f>
        <v>N/A</v>
      </c>
      <c r="AK91" s="33">
        <f>IF(MAX(AH91,AI91,AJ91)=0,VLOOKUP(I91,Library!$J:$P,7,0),MAX(AH91,AI91,AJ91))</f>
        <v>2</v>
      </c>
      <c r="AL91" s="33">
        <f t="shared" ca="1" si="16"/>
        <v>3</v>
      </c>
      <c r="AM91" s="33">
        <f>VLOOKUP(AB91,Library!T:U,2,0)</f>
        <v>1</v>
      </c>
      <c r="AN91" s="34">
        <f t="shared" ca="1" si="17"/>
        <v>1.9500000000000002</v>
      </c>
      <c r="AO91" s="33">
        <f t="shared" ca="1" si="18"/>
        <v>2</v>
      </c>
      <c r="AP91" s="28" t="s">
        <v>127</v>
      </c>
      <c r="AQ91" s="25" t="s">
        <v>128</v>
      </c>
      <c r="AR91" s="28" t="s">
        <v>387</v>
      </c>
      <c r="AS91" s="28" t="s">
        <v>388</v>
      </c>
      <c r="AT91" s="28" t="s">
        <v>389</v>
      </c>
      <c r="AU91" s="23" t="s">
        <v>393</v>
      </c>
      <c r="AV91" s="23" t="s">
        <v>35</v>
      </c>
      <c r="AW91" s="25" t="s">
        <v>128</v>
      </c>
      <c r="AX91" s="25" t="s">
        <v>128</v>
      </c>
      <c r="AY91" s="25" t="s">
        <v>128</v>
      </c>
      <c r="AZ91" s="25" t="s">
        <v>128</v>
      </c>
      <c r="BA91" s="25" t="s">
        <v>128</v>
      </c>
      <c r="BB91" s="25" t="s">
        <v>128</v>
      </c>
      <c r="BC91" s="25" t="s">
        <v>128</v>
      </c>
      <c r="BD91" s="25" t="s">
        <v>128</v>
      </c>
      <c r="BE91" s="25" t="s">
        <v>128</v>
      </c>
      <c r="BF91" s="25" t="s">
        <v>128</v>
      </c>
      <c r="BG91" s="25" t="s">
        <v>128</v>
      </c>
      <c r="BH91" s="25" t="s">
        <v>128</v>
      </c>
      <c r="BI91" s="25" t="s">
        <v>114</v>
      </c>
      <c r="BJ91" s="23" t="s">
        <v>128</v>
      </c>
      <c r="BK91" t="s">
        <v>1110</v>
      </c>
      <c r="BL91" s="27" t="s">
        <v>390</v>
      </c>
      <c r="BM91" s="28">
        <v>21220000</v>
      </c>
      <c r="BN91" s="72">
        <f t="shared" si="13"/>
        <v>2.1219999999999999E-2</v>
      </c>
    </row>
    <row r="92" spans="1:66" ht="15">
      <c r="A92" s="28">
        <v>88</v>
      </c>
      <c r="B92" s="27" t="s">
        <v>394</v>
      </c>
      <c r="C92" s="28" t="s">
        <v>1235</v>
      </c>
      <c r="D92" s="27" t="s">
        <v>391</v>
      </c>
      <c r="E92" s="43">
        <f ca="1">IF(AW92="Y","Defaulted",IF(OR(IFERROR(_xlfn.XLOOKUP(I92,Library!$J:$J,Library!$P:$P),AK92)=6,IFERROR(_xlfn.XLOOKUP(I92,Library!$J:$J,Library!$P:$P),AK92)=7),"N/A",AO92))</f>
        <v>2</v>
      </c>
      <c r="F92" s="25" t="str">
        <f t="shared" si="14"/>
        <v>Y</v>
      </c>
      <c r="G92" s="25" t="str">
        <f t="shared" si="15"/>
        <v>N</v>
      </c>
      <c r="H92" s="25" t="s">
        <v>128</v>
      </c>
      <c r="I92" s="29" t="s">
        <v>392</v>
      </c>
      <c r="J92" s="44" t="str">
        <f t="shared" si="11"/>
        <v>主权债</v>
      </c>
      <c r="K92" s="27" t="s">
        <v>2790</v>
      </c>
      <c r="L92" s="29">
        <v>102.333</v>
      </c>
      <c r="M92" s="29">
        <v>102.45</v>
      </c>
      <c r="N92" s="29">
        <v>4.185556881500732</v>
      </c>
      <c r="O92" s="29">
        <v>4.1515791595546938</v>
      </c>
      <c r="P92" s="30">
        <v>4.875</v>
      </c>
      <c r="Q92" s="27" t="s">
        <v>107</v>
      </c>
      <c r="R92" s="31">
        <v>2</v>
      </c>
      <c r="S92" s="25" t="s">
        <v>3594</v>
      </c>
      <c r="T92" s="25" t="s">
        <v>110</v>
      </c>
      <c r="U92" s="25" t="s">
        <v>3595</v>
      </c>
      <c r="V92" s="25" t="s">
        <v>128</v>
      </c>
      <c r="W92" s="23" t="s">
        <v>962</v>
      </c>
      <c r="X92" s="23" t="s">
        <v>8</v>
      </c>
      <c r="Y92" s="23" t="s">
        <v>8</v>
      </c>
      <c r="Z92" s="23" t="s">
        <v>1066</v>
      </c>
      <c r="AA92" s="23" t="s">
        <v>114</v>
      </c>
      <c r="AB92" s="23" t="s">
        <v>108</v>
      </c>
      <c r="AC92" s="23" t="s">
        <v>2150</v>
      </c>
      <c r="AD92" s="25">
        <f t="shared" ca="1" si="12"/>
        <v>3.7068493150684931</v>
      </c>
      <c r="AE92" s="45">
        <v>700000000</v>
      </c>
      <c r="AF92" s="33">
        <f>VLOOKUP(J92,Library!A:B,2,0)</f>
        <v>1</v>
      </c>
      <c r="AG92" s="33">
        <f>VLOOKUP(J92,Library!A:G,7,0)</f>
        <v>3</v>
      </c>
      <c r="AH92" s="28">
        <f>VLOOKUP(W92,Library!W:X,2,0)</f>
        <v>2</v>
      </c>
      <c r="AI92" s="28" t="str">
        <f>VLOOKUP(X92,Library!Y:Z,2,0)</f>
        <v>N/A</v>
      </c>
      <c r="AJ92" s="28" t="str">
        <f>VLOOKUP(Y92,Library!AA:AB,2,0)</f>
        <v>N/A</v>
      </c>
      <c r="AK92" s="33">
        <f>IF(MAX(AH92,AI92,AJ92)=0,VLOOKUP(I92,Library!$J:$P,7,0),MAX(AH92,AI92,AJ92))</f>
        <v>2</v>
      </c>
      <c r="AL92" s="33">
        <f t="shared" ca="1" si="16"/>
        <v>3</v>
      </c>
      <c r="AM92" s="33">
        <f>VLOOKUP(AB92,Library!T:U,2,0)</f>
        <v>1</v>
      </c>
      <c r="AN92" s="34">
        <f t="shared" ca="1" si="17"/>
        <v>1.9500000000000002</v>
      </c>
      <c r="AO92" s="33">
        <f t="shared" ca="1" si="18"/>
        <v>2</v>
      </c>
      <c r="AP92" s="28" t="s">
        <v>127</v>
      </c>
      <c r="AQ92" s="25" t="s">
        <v>128</v>
      </c>
      <c r="AR92" s="28" t="s">
        <v>387</v>
      </c>
      <c r="AS92" s="28" t="s">
        <v>388</v>
      </c>
      <c r="AT92" s="28" t="s">
        <v>389</v>
      </c>
      <c r="AU92" s="23" t="s">
        <v>395</v>
      </c>
      <c r="AV92" s="23" t="s">
        <v>35</v>
      </c>
      <c r="AW92" s="25" t="s">
        <v>128</v>
      </c>
      <c r="AX92" s="25" t="s">
        <v>128</v>
      </c>
      <c r="AY92" s="25" t="s">
        <v>128</v>
      </c>
      <c r="AZ92" s="25" t="s">
        <v>128</v>
      </c>
      <c r="BA92" s="25" t="s">
        <v>128</v>
      </c>
      <c r="BB92" s="25" t="s">
        <v>128</v>
      </c>
      <c r="BC92" s="25" t="s">
        <v>128</v>
      </c>
      <c r="BD92" s="25" t="s">
        <v>128</v>
      </c>
      <c r="BE92" s="25" t="s">
        <v>128</v>
      </c>
      <c r="BF92" s="25" t="s">
        <v>128</v>
      </c>
      <c r="BG92" s="25" t="s">
        <v>128</v>
      </c>
      <c r="BH92" s="25" t="s">
        <v>128</v>
      </c>
      <c r="BI92" s="25" t="s">
        <v>114</v>
      </c>
      <c r="BJ92" s="23" t="s">
        <v>128</v>
      </c>
      <c r="BK92" t="s">
        <v>1110</v>
      </c>
      <c r="BL92" s="27" t="s">
        <v>394</v>
      </c>
      <c r="BM92" s="28">
        <v>7196000</v>
      </c>
      <c r="BN92" s="72">
        <f t="shared" si="13"/>
        <v>1.0279999999999999E-2</v>
      </c>
    </row>
    <row r="93" spans="1:66" ht="15">
      <c r="A93" s="28">
        <v>89</v>
      </c>
      <c r="B93" s="27" t="s">
        <v>396</v>
      </c>
      <c r="C93" s="28" t="s">
        <v>1236</v>
      </c>
      <c r="D93" s="27" t="s">
        <v>391</v>
      </c>
      <c r="E93" s="43">
        <f ca="1">IF(AW93="Y","Defaulted",IF(OR(IFERROR(_xlfn.XLOOKUP(I93,Library!$J:$J,Library!$P:$P),AK93)=6,IFERROR(_xlfn.XLOOKUP(I93,Library!$J:$J,Library!$P:$P),AK93)=7),"N/A",AO93))</f>
        <v>2</v>
      </c>
      <c r="F93" s="25" t="str">
        <f t="shared" si="14"/>
        <v>Y</v>
      </c>
      <c r="G93" s="25" t="str">
        <f t="shared" si="15"/>
        <v>N</v>
      </c>
      <c r="H93" s="25" t="s">
        <v>128</v>
      </c>
      <c r="I93" s="29" t="s">
        <v>392</v>
      </c>
      <c r="J93" s="44" t="str">
        <f t="shared" si="11"/>
        <v>主权债</v>
      </c>
      <c r="K93" s="27" t="s">
        <v>2790</v>
      </c>
      <c r="L93" s="29">
        <v>102.55500000000001</v>
      </c>
      <c r="M93" s="29">
        <v>102.608</v>
      </c>
      <c r="N93" s="29">
        <v>4.4288376087026577</v>
      </c>
      <c r="O93" s="29">
        <v>4.4197470415594697</v>
      </c>
      <c r="P93" s="30">
        <v>4.875</v>
      </c>
      <c r="Q93" s="27" t="s">
        <v>107</v>
      </c>
      <c r="R93" s="31">
        <v>2</v>
      </c>
      <c r="S93" s="25" t="s">
        <v>3594</v>
      </c>
      <c r="T93" s="25" t="s">
        <v>110</v>
      </c>
      <c r="U93" s="25" t="s">
        <v>3596</v>
      </c>
      <c r="V93" s="25" t="s">
        <v>128</v>
      </c>
      <c r="W93" s="23" t="s">
        <v>962</v>
      </c>
      <c r="X93" s="23" t="s">
        <v>8</v>
      </c>
      <c r="Y93" s="23" t="s">
        <v>8</v>
      </c>
      <c r="Z93" s="23" t="s">
        <v>1066</v>
      </c>
      <c r="AA93" s="23" t="s">
        <v>114</v>
      </c>
      <c r="AB93" s="23" t="s">
        <v>108</v>
      </c>
      <c r="AC93" s="23" t="s">
        <v>2151</v>
      </c>
      <c r="AD93" s="25">
        <f t="shared" ca="1" si="12"/>
        <v>6.7095890410958905</v>
      </c>
      <c r="AE93" s="45">
        <v>800000000</v>
      </c>
      <c r="AF93" s="33">
        <f>VLOOKUP(J93,Library!A:B,2,0)</f>
        <v>1</v>
      </c>
      <c r="AG93" s="33">
        <f>VLOOKUP(J93,Library!A:G,7,0)</f>
        <v>3</v>
      </c>
      <c r="AH93" s="28">
        <f>VLOOKUP(W93,Library!W:X,2,0)</f>
        <v>2</v>
      </c>
      <c r="AI93" s="28" t="str">
        <f>VLOOKUP(X93,Library!Y:Z,2,0)</f>
        <v>N/A</v>
      </c>
      <c r="AJ93" s="28" t="str">
        <f>VLOOKUP(Y93,Library!AA:AB,2,0)</f>
        <v>N/A</v>
      </c>
      <c r="AK93" s="33">
        <f>IF(MAX(AH93,AI93,AJ93)=0,VLOOKUP(I93,Library!$J:$P,7,0),MAX(AH93,AI93,AJ93))</f>
        <v>2</v>
      </c>
      <c r="AL93" s="33">
        <f t="shared" ca="1" si="16"/>
        <v>4</v>
      </c>
      <c r="AM93" s="33">
        <f>VLOOKUP(AB93,Library!T:U,2,0)</f>
        <v>1</v>
      </c>
      <c r="AN93" s="34">
        <f t="shared" ca="1" si="17"/>
        <v>2.0499999999999998</v>
      </c>
      <c r="AO93" s="33">
        <f t="shared" ca="1" si="18"/>
        <v>2</v>
      </c>
      <c r="AP93" s="28" t="s">
        <v>127</v>
      </c>
      <c r="AQ93" s="25" t="s">
        <v>128</v>
      </c>
      <c r="AR93" s="28" t="s">
        <v>387</v>
      </c>
      <c r="AS93" s="28" t="s">
        <v>388</v>
      </c>
      <c r="AT93" s="28" t="s">
        <v>389</v>
      </c>
      <c r="AU93" s="23" t="s">
        <v>397</v>
      </c>
      <c r="AV93" s="23" t="s">
        <v>35</v>
      </c>
      <c r="AW93" s="25" t="s">
        <v>128</v>
      </c>
      <c r="AX93" s="25" t="s">
        <v>128</v>
      </c>
      <c r="AY93" s="25" t="s">
        <v>128</v>
      </c>
      <c r="AZ93" s="25" t="s">
        <v>128</v>
      </c>
      <c r="BA93" s="25" t="s">
        <v>128</v>
      </c>
      <c r="BB93" s="25" t="s">
        <v>128</v>
      </c>
      <c r="BC93" s="25" t="s">
        <v>128</v>
      </c>
      <c r="BD93" s="25" t="s">
        <v>128</v>
      </c>
      <c r="BE93" s="25" t="s">
        <v>128</v>
      </c>
      <c r="BF93" s="25" t="s">
        <v>128</v>
      </c>
      <c r="BG93" s="25" t="s">
        <v>128</v>
      </c>
      <c r="BH93" s="25" t="s">
        <v>128</v>
      </c>
      <c r="BI93" s="25" t="s">
        <v>114</v>
      </c>
      <c r="BJ93" s="23" t="s">
        <v>128</v>
      </c>
      <c r="BK93" t="s">
        <v>1110</v>
      </c>
      <c r="BL93" s="27" t="s">
        <v>396</v>
      </c>
      <c r="BM93" s="28">
        <v>110630000</v>
      </c>
      <c r="BN93" s="72">
        <f t="shared" si="13"/>
        <v>0.13828750000000001</v>
      </c>
    </row>
    <row r="94" spans="1:66" ht="15">
      <c r="A94" s="28">
        <v>90</v>
      </c>
      <c r="B94" s="23" t="s">
        <v>398</v>
      </c>
      <c r="C94" s="28" t="s">
        <v>1237</v>
      </c>
      <c r="D94" s="27" t="s">
        <v>391</v>
      </c>
      <c r="E94" s="43">
        <f ca="1">IF(AW94="Y","Defaulted",IF(OR(IFERROR(_xlfn.XLOOKUP(I94,Library!$J:$J,Library!$P:$P),AK94)=6,IFERROR(_xlfn.XLOOKUP(I94,Library!$J:$J,Library!$P:$P),AK94)=7),"N/A",AO94))</f>
        <v>3</v>
      </c>
      <c r="F94" s="25" t="str">
        <f t="shared" si="14"/>
        <v>Y</v>
      </c>
      <c r="G94" s="25" t="str">
        <f t="shared" si="15"/>
        <v>Y</v>
      </c>
      <c r="H94" s="25" t="s">
        <v>128</v>
      </c>
      <c r="I94" s="29" t="s">
        <v>392</v>
      </c>
      <c r="J94" s="44" t="str">
        <f t="shared" ref="J94:J145" si="19">IF(AQ94="Y","存款证",
IF(BF94="Y","应急可转债",
IF(BK94="Government","主权债",
IF(AND(BF94="N",BE94="Y"),"永续债/优先股",
IF(AND(BF94="N",BG94="Y"),"保释债（Bail in feature）",
IF(AND(BF94="N",OR(AY94="Y",AZ94="5")),"可转换/可交换债券",
IF(AND(BF94="N",BE94="N",BG94="N",BH94="Y"),"多担保人债券",
IF(AND(AK94&lt;5,T94="N",V94="N",AX94="N"),"投资级别优先普通债",
IF(AND(AK94&lt;5,OR(T94="Y",V94="Y"),AX94="N"),"投资级别优先可赎回/可售回债",
IF(AND(AK94&lt;5,T94="N",V94="N",AX94="Y"),"投资级别次级普通债",
IF(AND(AK94&lt;5,OR(T94="Y",V94="Y"),AX94="Y"),"投资级别次级可赎回/可售回债",
IF(AND(OR(AK94=5,AK94=6,AK94=7),T94="N",V94="N",AX94="N"),"非投资级/无评级优先普通债",
IF(AND(OR(AK94=5,AK94=6,AK94=7),OR(T94="Y",V94="Y"),AX94="N"),"非投资级/无评级优先可赎回/可售回债",
IF(AND(OR(AK94=5,AK94=6,AK94=7),T94="N",V94="N",AX94="Y"),"非投资级/无评级次级普通债",
IF(AND(OR(AK94=5,AK94=6,AK94=7),OR(T94="Y",V94="Y"),AX94="Y"),"非投资级/无评级次级可赎回/可售回债")))))))))))))))</f>
        <v>主权债</v>
      </c>
      <c r="K94" s="27" t="s">
        <v>2790</v>
      </c>
      <c r="L94" s="29">
        <v>99.757000000000005</v>
      </c>
      <c r="M94" s="29">
        <v>99.813000000000002</v>
      </c>
      <c r="N94" s="29">
        <v>4.6446706146626253</v>
      </c>
      <c r="O94" s="29">
        <v>4.0530606568340586</v>
      </c>
      <c r="P94" s="30">
        <v>2.1</v>
      </c>
      <c r="Q94" s="27" t="s">
        <v>126</v>
      </c>
      <c r="R94" s="31">
        <v>2</v>
      </c>
      <c r="S94" s="25" t="s">
        <v>3518</v>
      </c>
      <c r="T94" s="25" t="s">
        <v>110</v>
      </c>
      <c r="U94" s="25" t="s">
        <v>3518</v>
      </c>
      <c r="V94" s="25" t="s">
        <v>128</v>
      </c>
      <c r="W94" s="23" t="s">
        <v>965</v>
      </c>
      <c r="X94" s="23" t="s">
        <v>8</v>
      </c>
      <c r="Y94" s="23" t="s">
        <v>8</v>
      </c>
      <c r="Z94" s="23" t="s">
        <v>1066</v>
      </c>
      <c r="AA94" s="23" t="s">
        <v>114</v>
      </c>
      <c r="AB94" s="23" t="s">
        <v>108</v>
      </c>
      <c r="AC94" s="23" t="s">
        <v>114</v>
      </c>
      <c r="AD94" s="25" t="str">
        <f t="shared" ca="1" si="12"/>
        <v>N/A</v>
      </c>
      <c r="AE94" s="32">
        <v>750000000</v>
      </c>
      <c r="AF94" s="33">
        <f>VLOOKUP(J94,Library!A:B,2,0)</f>
        <v>1</v>
      </c>
      <c r="AG94" s="33">
        <f>VLOOKUP(J94,Library!A:G,7,0)</f>
        <v>3</v>
      </c>
      <c r="AH94" s="28">
        <f>VLOOKUP(W94,Library!W:X,2,0)</f>
        <v>2</v>
      </c>
      <c r="AI94" s="28" t="str">
        <f>VLOOKUP(X94,Library!Y:Z,2,0)</f>
        <v>N/A</v>
      </c>
      <c r="AJ94" s="28" t="str">
        <f>VLOOKUP(Y94,Library!AA:AB,2,0)</f>
        <v>N/A</v>
      </c>
      <c r="AK94" s="33">
        <f>IF(MAX(AH94,AI94,AJ94)=0,VLOOKUP(I94,Library!$J:$P,7,0),MAX(AH94,AI94,AJ94))</f>
        <v>2</v>
      </c>
      <c r="AL94" s="33">
        <f t="shared" ca="1" si="16"/>
        <v>5</v>
      </c>
      <c r="AM94" s="33">
        <f>VLOOKUP(AB94,Library!T:U,2,0)</f>
        <v>1</v>
      </c>
      <c r="AN94" s="34">
        <f t="shared" ca="1" si="17"/>
        <v>2.15</v>
      </c>
      <c r="AO94" s="33">
        <f t="shared" ca="1" si="18"/>
        <v>3</v>
      </c>
      <c r="AP94" s="28" t="s">
        <v>127</v>
      </c>
      <c r="AQ94" s="25" t="s">
        <v>128</v>
      </c>
      <c r="AR94" s="28" t="s">
        <v>387</v>
      </c>
      <c r="AS94" s="28" t="s">
        <v>388</v>
      </c>
      <c r="AT94" s="28" t="s">
        <v>389</v>
      </c>
      <c r="AU94" s="23" t="s">
        <v>2129</v>
      </c>
      <c r="AV94" s="23" t="s">
        <v>130</v>
      </c>
      <c r="AW94" s="25" t="s">
        <v>128</v>
      </c>
      <c r="AX94" s="25" t="s">
        <v>128</v>
      </c>
      <c r="AY94" s="25" t="s">
        <v>128</v>
      </c>
      <c r="AZ94" s="25" t="s">
        <v>128</v>
      </c>
      <c r="BA94" s="25" t="s">
        <v>128</v>
      </c>
      <c r="BB94" s="25" t="s">
        <v>110</v>
      </c>
      <c r="BC94" s="25" t="s">
        <v>128</v>
      </c>
      <c r="BD94" s="25" t="s">
        <v>110</v>
      </c>
      <c r="BE94" s="25" t="s">
        <v>110</v>
      </c>
      <c r="BF94" s="25" t="s">
        <v>128</v>
      </c>
      <c r="BG94" s="25" t="s">
        <v>128</v>
      </c>
      <c r="BH94" s="25" t="s">
        <v>128</v>
      </c>
      <c r="BI94" s="25" t="s">
        <v>114</v>
      </c>
      <c r="BJ94" s="23" t="s">
        <v>128</v>
      </c>
      <c r="BK94" t="s">
        <v>1110</v>
      </c>
      <c r="BL94" s="23" t="s">
        <v>398</v>
      </c>
      <c r="BM94" s="28">
        <v>58168000</v>
      </c>
      <c r="BN94" s="72">
        <f t="shared" si="13"/>
        <v>7.7557333333333339E-2</v>
      </c>
    </row>
    <row r="95" spans="1:66" ht="15">
      <c r="A95" s="28">
        <v>91</v>
      </c>
      <c r="B95" s="23" t="s">
        <v>399</v>
      </c>
      <c r="C95" s="28" t="s">
        <v>1238</v>
      </c>
      <c r="D95" s="27" t="s">
        <v>391</v>
      </c>
      <c r="E95" s="43">
        <f ca="1">IF(AW95="Y","Defaulted",IF(OR(IFERROR(_xlfn.XLOOKUP(I95,Library!$J:$J,Library!$P:$P),AK95)=6,IFERROR(_xlfn.XLOOKUP(I95,Library!$J:$J,Library!$P:$P),AK95)=7),"N/A",AO95))</f>
        <v>2</v>
      </c>
      <c r="F95" s="25" t="str">
        <f t="shared" si="14"/>
        <v>Y</v>
      </c>
      <c r="G95" s="25" t="str">
        <f t="shared" si="15"/>
        <v>N</v>
      </c>
      <c r="H95" s="25" t="s">
        <v>128</v>
      </c>
      <c r="I95" s="29" t="s">
        <v>392</v>
      </c>
      <c r="J95" s="44" t="str">
        <f t="shared" si="19"/>
        <v>主权债</v>
      </c>
      <c r="K95" s="27" t="s">
        <v>2790</v>
      </c>
      <c r="L95" s="29">
        <v>98.382999999999996</v>
      </c>
      <c r="M95" s="29">
        <v>98.537000000000006</v>
      </c>
      <c r="N95" s="29">
        <v>4.1233885313051575</v>
      </c>
      <c r="O95" s="29">
        <v>3.8943450169370339</v>
      </c>
      <c r="P95" s="30">
        <v>1.75</v>
      </c>
      <c r="Q95" s="27" t="s">
        <v>107</v>
      </c>
      <c r="R95" s="31">
        <v>2</v>
      </c>
      <c r="S95" s="25" t="s">
        <v>3594</v>
      </c>
      <c r="T95" s="25" t="s">
        <v>110</v>
      </c>
      <c r="U95" s="25" t="s">
        <v>2379</v>
      </c>
      <c r="V95" s="25" t="s">
        <v>128</v>
      </c>
      <c r="W95" s="23" t="s">
        <v>962</v>
      </c>
      <c r="X95" s="23" t="s">
        <v>8</v>
      </c>
      <c r="Y95" s="23" t="s">
        <v>8</v>
      </c>
      <c r="Z95" s="23" t="s">
        <v>1066</v>
      </c>
      <c r="AA95" s="23" t="s">
        <v>114</v>
      </c>
      <c r="AB95" s="23" t="s">
        <v>108</v>
      </c>
      <c r="AC95" s="23" t="s">
        <v>2153</v>
      </c>
      <c r="AD95" s="25">
        <f t="shared" ca="1" si="12"/>
        <v>0.70410958904109588</v>
      </c>
      <c r="AE95" s="32">
        <v>1000000000</v>
      </c>
      <c r="AF95" s="33">
        <f>VLOOKUP(J95,Library!A:B,2,0)</f>
        <v>1</v>
      </c>
      <c r="AG95" s="33">
        <f>VLOOKUP(J95,Library!A:G,7,0)</f>
        <v>3</v>
      </c>
      <c r="AH95" s="28">
        <f>VLOOKUP(W95,Library!W:X,2,0)</f>
        <v>2</v>
      </c>
      <c r="AI95" s="28" t="str">
        <f>VLOOKUP(X95,Library!Y:Z,2,0)</f>
        <v>N/A</v>
      </c>
      <c r="AJ95" s="28" t="str">
        <f>VLOOKUP(Y95,Library!AA:AB,2,0)</f>
        <v>N/A</v>
      </c>
      <c r="AK95" s="33">
        <f>IF(MAX(AH95,AI95,AJ95)=0,VLOOKUP(I95,Library!$J:$P,7,0),MAX(AH95,AI95,AJ95))</f>
        <v>2</v>
      </c>
      <c r="AL95" s="33">
        <f t="shared" ca="1" si="16"/>
        <v>2</v>
      </c>
      <c r="AM95" s="33">
        <f>VLOOKUP(AB95,Library!T:U,2,0)</f>
        <v>1</v>
      </c>
      <c r="AN95" s="34">
        <f t="shared" ca="1" si="17"/>
        <v>1.85</v>
      </c>
      <c r="AO95" s="33">
        <f t="shared" ca="1" si="18"/>
        <v>2</v>
      </c>
      <c r="AP95" s="28" t="s">
        <v>127</v>
      </c>
      <c r="AQ95" s="25" t="s">
        <v>128</v>
      </c>
      <c r="AR95" s="28" t="s">
        <v>387</v>
      </c>
      <c r="AS95" s="28" t="s">
        <v>388</v>
      </c>
      <c r="AT95" s="28" t="s">
        <v>389</v>
      </c>
      <c r="AU95" s="23" t="s">
        <v>2379</v>
      </c>
      <c r="AV95" s="23" t="s">
        <v>35</v>
      </c>
      <c r="AW95" s="25" t="s">
        <v>128</v>
      </c>
      <c r="AX95" s="25" t="s">
        <v>128</v>
      </c>
      <c r="AY95" s="25" t="s">
        <v>128</v>
      </c>
      <c r="AZ95" s="25" t="s">
        <v>128</v>
      </c>
      <c r="BA95" s="25" t="s">
        <v>128</v>
      </c>
      <c r="BB95" s="25" t="s">
        <v>128</v>
      </c>
      <c r="BC95" s="25" t="s">
        <v>128</v>
      </c>
      <c r="BD95" s="25" t="s">
        <v>128</v>
      </c>
      <c r="BE95" s="25" t="s">
        <v>128</v>
      </c>
      <c r="BF95" s="25" t="s">
        <v>128</v>
      </c>
      <c r="BG95" s="25" t="s">
        <v>128</v>
      </c>
      <c r="BH95" s="25" t="s">
        <v>128</v>
      </c>
      <c r="BI95" s="25" t="s">
        <v>114</v>
      </c>
      <c r="BJ95" s="23" t="s">
        <v>128</v>
      </c>
      <c r="BK95" t="s">
        <v>1110</v>
      </c>
      <c r="BL95" s="23" t="s">
        <v>399</v>
      </c>
      <c r="BM95" s="28">
        <v>94100000</v>
      </c>
      <c r="BN95" s="72">
        <f t="shared" si="13"/>
        <v>9.4100000000000003E-2</v>
      </c>
    </row>
    <row r="96" spans="1:66" ht="15">
      <c r="A96" s="28">
        <v>92</v>
      </c>
      <c r="B96" s="23" t="s">
        <v>400</v>
      </c>
      <c r="C96" s="28" t="s">
        <v>1239</v>
      </c>
      <c r="D96" s="27" t="s">
        <v>391</v>
      </c>
      <c r="E96" s="43">
        <f ca="1">IF(AW96="Y","Defaulted",IF(OR(IFERROR(_xlfn.XLOOKUP(I96,Library!$J:$J,Library!$P:$P),AK96)=6,IFERROR(_xlfn.XLOOKUP(I96,Library!$J:$J,Library!$P:$P),AK96)=7),"N/A",AO96))</f>
        <v>3</v>
      </c>
      <c r="F96" s="25" t="str">
        <f t="shared" si="14"/>
        <v>Y</v>
      </c>
      <c r="G96" s="25" t="str">
        <f t="shared" si="15"/>
        <v>Y</v>
      </c>
      <c r="H96" s="25" t="s">
        <v>128</v>
      </c>
      <c r="I96" s="29" t="s">
        <v>392</v>
      </c>
      <c r="J96" s="44" t="str">
        <f t="shared" si="19"/>
        <v>主权债</v>
      </c>
      <c r="K96" s="27" t="s">
        <v>2790</v>
      </c>
      <c r="L96" s="29">
        <v>96.274000000000001</v>
      </c>
      <c r="M96" s="29">
        <v>96.465999999999994</v>
      </c>
      <c r="N96" s="29">
        <v>8.2503141720927111</v>
      </c>
      <c r="O96" s="29">
        <v>8.2355957265164097</v>
      </c>
      <c r="P96" s="30">
        <v>2.4</v>
      </c>
      <c r="Q96" s="27" t="s">
        <v>126</v>
      </c>
      <c r="R96" s="31">
        <v>2</v>
      </c>
      <c r="S96" s="25" t="s">
        <v>3518</v>
      </c>
      <c r="T96" s="25" t="s">
        <v>110</v>
      </c>
      <c r="U96" s="25" t="s">
        <v>3597</v>
      </c>
      <c r="V96" s="25" t="s">
        <v>128</v>
      </c>
      <c r="W96" s="23" t="s">
        <v>965</v>
      </c>
      <c r="X96" s="23" t="s">
        <v>8</v>
      </c>
      <c r="Y96" s="23" t="s">
        <v>8</v>
      </c>
      <c r="Z96" s="23" t="s">
        <v>1066</v>
      </c>
      <c r="AA96" s="23" t="s">
        <v>114</v>
      </c>
      <c r="AB96" s="23" t="s">
        <v>108</v>
      </c>
      <c r="AC96" s="23" t="s">
        <v>114</v>
      </c>
      <c r="AD96" s="25" t="str">
        <f t="shared" ca="1" si="12"/>
        <v>N/A</v>
      </c>
      <c r="AE96" s="32">
        <v>750000000</v>
      </c>
      <c r="AF96" s="33">
        <f>VLOOKUP(J96,Library!A:B,2,0)</f>
        <v>1</v>
      </c>
      <c r="AG96" s="33">
        <f>VLOOKUP(J96,Library!A:G,7,0)</f>
        <v>3</v>
      </c>
      <c r="AH96" s="28">
        <f>VLOOKUP(W96,Library!W:X,2,0)</f>
        <v>2</v>
      </c>
      <c r="AI96" s="28" t="str">
        <f>VLOOKUP(X96,Library!Y:Z,2,0)</f>
        <v>N/A</v>
      </c>
      <c r="AJ96" s="28" t="str">
        <f>VLOOKUP(Y96,Library!AA:AB,2,0)</f>
        <v>N/A</v>
      </c>
      <c r="AK96" s="33">
        <f>IF(MAX(AH96,AI96,AJ96)=0,VLOOKUP(I96,Library!$J:$P,7,0),MAX(AH96,AI96,AJ96))</f>
        <v>2</v>
      </c>
      <c r="AL96" s="33">
        <f t="shared" ca="1" si="16"/>
        <v>5</v>
      </c>
      <c r="AM96" s="33">
        <f>VLOOKUP(AB96,Library!T:U,2,0)</f>
        <v>1</v>
      </c>
      <c r="AN96" s="34">
        <f t="shared" ca="1" si="17"/>
        <v>2.15</v>
      </c>
      <c r="AO96" s="33">
        <f t="shared" ca="1" si="18"/>
        <v>3</v>
      </c>
      <c r="AP96" s="28" t="s">
        <v>127</v>
      </c>
      <c r="AQ96" s="25" t="s">
        <v>128</v>
      </c>
      <c r="AR96" s="28" t="s">
        <v>387</v>
      </c>
      <c r="AS96" s="28" t="s">
        <v>388</v>
      </c>
      <c r="AT96" s="28" t="s">
        <v>389</v>
      </c>
      <c r="AU96" s="23" t="s">
        <v>2459</v>
      </c>
      <c r="AV96" s="23" t="s">
        <v>130</v>
      </c>
      <c r="AW96" s="25" t="s">
        <v>128</v>
      </c>
      <c r="AX96" s="25" t="s">
        <v>128</v>
      </c>
      <c r="AY96" s="25" t="s">
        <v>128</v>
      </c>
      <c r="AZ96" s="25" t="s">
        <v>128</v>
      </c>
      <c r="BA96" s="25" t="s">
        <v>128</v>
      </c>
      <c r="BB96" s="25" t="s">
        <v>110</v>
      </c>
      <c r="BC96" s="25" t="s">
        <v>110</v>
      </c>
      <c r="BD96" s="25" t="s">
        <v>110</v>
      </c>
      <c r="BE96" s="25" t="s">
        <v>110</v>
      </c>
      <c r="BF96" s="25" t="s">
        <v>128</v>
      </c>
      <c r="BG96" s="25" t="s">
        <v>128</v>
      </c>
      <c r="BH96" s="25" t="s">
        <v>128</v>
      </c>
      <c r="BI96" s="25" t="s">
        <v>114</v>
      </c>
      <c r="BJ96" s="23" t="s">
        <v>128</v>
      </c>
      <c r="BK96" t="s">
        <v>1110</v>
      </c>
      <c r="BL96" s="23" t="s">
        <v>400</v>
      </c>
      <c r="BM96" s="28">
        <v>76671000</v>
      </c>
      <c r="BN96" s="72">
        <f t="shared" si="13"/>
        <v>0.102228</v>
      </c>
    </row>
    <row r="97" spans="1:66" ht="15">
      <c r="A97" s="28">
        <v>93</v>
      </c>
      <c r="B97" s="23" t="s">
        <v>401</v>
      </c>
      <c r="C97" s="28" t="s">
        <v>1240</v>
      </c>
      <c r="D97" s="27" t="s">
        <v>391</v>
      </c>
      <c r="E97" s="43">
        <f ca="1">IF(AW97="Y","Defaulted",IF(OR(IFERROR(_xlfn.XLOOKUP(I97,Library!$J:$J,Library!$P:$P),AK97)=6,IFERROR(_xlfn.XLOOKUP(I97,Library!$J:$J,Library!$P:$P),AK97)=7),"N/A",AO97))</f>
        <v>2</v>
      </c>
      <c r="F97" s="25" t="str">
        <f t="shared" si="14"/>
        <v>N</v>
      </c>
      <c r="G97" s="25" t="str">
        <f t="shared" si="15"/>
        <v>N</v>
      </c>
      <c r="H97" s="25" t="s">
        <v>128</v>
      </c>
      <c r="I97" s="29" t="s">
        <v>392</v>
      </c>
      <c r="J97" s="44" t="str">
        <f t="shared" si="19"/>
        <v>主权债</v>
      </c>
      <c r="K97" s="27" t="s">
        <v>2790</v>
      </c>
      <c r="L97" s="29">
        <v>97.728999999999999</v>
      </c>
      <c r="M97" s="29">
        <v>97.768000000000001</v>
      </c>
      <c r="N97" s="29">
        <v>4.318927954044014</v>
      </c>
      <c r="O97" s="29">
        <v>4.3037771142511003</v>
      </c>
      <c r="P97" s="30">
        <v>3.45</v>
      </c>
      <c r="Q97" s="27" t="s">
        <v>107</v>
      </c>
      <c r="R97" s="31">
        <v>2</v>
      </c>
      <c r="S97" s="25" t="s">
        <v>3519</v>
      </c>
      <c r="T97" s="25" t="s">
        <v>128</v>
      </c>
      <c r="U97" s="25" t="s">
        <v>3496</v>
      </c>
      <c r="V97" s="25" t="s">
        <v>128</v>
      </c>
      <c r="W97" s="23" t="s">
        <v>962</v>
      </c>
      <c r="X97" s="23" t="s">
        <v>8</v>
      </c>
      <c r="Y97" s="23" t="s">
        <v>8</v>
      </c>
      <c r="Z97" s="23" t="s">
        <v>1066</v>
      </c>
      <c r="AA97" s="23" t="s">
        <v>114</v>
      </c>
      <c r="AB97" s="23" t="s">
        <v>108</v>
      </c>
      <c r="AC97" s="23" t="s">
        <v>2154</v>
      </c>
      <c r="AD97" s="25">
        <f t="shared" ca="1" si="12"/>
        <v>2.8164383561643835</v>
      </c>
      <c r="AE97" s="32">
        <v>500000000</v>
      </c>
      <c r="AF97" s="33">
        <f>VLOOKUP(J97,Library!A:B,2,0)</f>
        <v>1</v>
      </c>
      <c r="AG97" s="33">
        <f>VLOOKUP(J97,Library!A:G,7,0)</f>
        <v>3</v>
      </c>
      <c r="AH97" s="28">
        <f>VLOOKUP(W97,Library!W:X,2,0)</f>
        <v>2</v>
      </c>
      <c r="AI97" s="28" t="str">
        <f>VLOOKUP(X97,Library!Y:Z,2,0)</f>
        <v>N/A</v>
      </c>
      <c r="AJ97" s="28" t="str">
        <f>VLOOKUP(Y97,Library!AA:AB,2,0)</f>
        <v>N/A</v>
      </c>
      <c r="AK97" s="33">
        <f>IF(MAX(AH97,AI97,AJ97)=0,VLOOKUP(I97,Library!$J:$P,7,0),MAX(AH97,AI97,AJ97))</f>
        <v>2</v>
      </c>
      <c r="AL97" s="33">
        <f t="shared" ca="1" si="16"/>
        <v>3</v>
      </c>
      <c r="AM97" s="33">
        <f>VLOOKUP(AB97,Library!T:U,2,0)</f>
        <v>1</v>
      </c>
      <c r="AN97" s="34">
        <f t="shared" ca="1" si="17"/>
        <v>1.9500000000000002</v>
      </c>
      <c r="AO97" s="33">
        <f t="shared" ca="1" si="18"/>
        <v>2</v>
      </c>
      <c r="AP97" s="28" t="s">
        <v>127</v>
      </c>
      <c r="AQ97" s="25" t="s">
        <v>128</v>
      </c>
      <c r="AR97" s="28" t="s">
        <v>387</v>
      </c>
      <c r="AS97" s="28" t="s">
        <v>388</v>
      </c>
      <c r="AT97" s="28" t="s">
        <v>389</v>
      </c>
      <c r="AU97" s="23" t="s">
        <v>114</v>
      </c>
      <c r="AV97" s="23" t="s">
        <v>115</v>
      </c>
      <c r="AW97" s="25" t="s">
        <v>128</v>
      </c>
      <c r="AX97" s="25" t="s">
        <v>128</v>
      </c>
      <c r="AY97" s="25" t="s">
        <v>128</v>
      </c>
      <c r="AZ97" s="25" t="s">
        <v>128</v>
      </c>
      <c r="BA97" s="25" t="s">
        <v>128</v>
      </c>
      <c r="BB97" s="25" t="s">
        <v>128</v>
      </c>
      <c r="BC97" s="25" t="s">
        <v>128</v>
      </c>
      <c r="BD97" s="25" t="s">
        <v>128</v>
      </c>
      <c r="BE97" s="25" t="s">
        <v>128</v>
      </c>
      <c r="BF97" s="25" t="s">
        <v>128</v>
      </c>
      <c r="BG97" s="25" t="s">
        <v>128</v>
      </c>
      <c r="BH97" s="25" t="s">
        <v>128</v>
      </c>
      <c r="BI97" s="25" t="s">
        <v>114</v>
      </c>
      <c r="BJ97" s="23" t="s">
        <v>128</v>
      </c>
      <c r="BK97" t="s">
        <v>1110</v>
      </c>
      <c r="BL97" s="23" t="s">
        <v>401</v>
      </c>
      <c r="BM97" s="28">
        <v>46920000</v>
      </c>
      <c r="BN97" s="72">
        <f t="shared" si="13"/>
        <v>9.3840000000000007E-2</v>
      </c>
    </row>
    <row r="98" spans="1:66" ht="15">
      <c r="A98" s="28">
        <v>94</v>
      </c>
      <c r="B98" s="23" t="s">
        <v>402</v>
      </c>
      <c r="C98" s="28" t="s">
        <v>1241</v>
      </c>
      <c r="D98" s="27" t="s">
        <v>391</v>
      </c>
      <c r="E98" s="43">
        <f ca="1">IF(AW98="Y","Defaulted",IF(OR(IFERROR(_xlfn.XLOOKUP(I98,Library!$J:$J,Library!$P:$P),AK98)=6,IFERROR(_xlfn.XLOOKUP(I98,Library!$J:$J,Library!$P:$P),AK98)=7),"N/A",AO98))</f>
        <v>2</v>
      </c>
      <c r="F98" s="25" t="str">
        <f t="shared" si="14"/>
        <v>Y</v>
      </c>
      <c r="G98" s="25" t="str">
        <f t="shared" si="15"/>
        <v>N</v>
      </c>
      <c r="H98" s="25" t="s">
        <v>128</v>
      </c>
      <c r="I98" s="29" t="s">
        <v>392</v>
      </c>
      <c r="J98" s="44" t="str">
        <f t="shared" si="19"/>
        <v>主权债</v>
      </c>
      <c r="K98" s="27" t="s">
        <v>2790</v>
      </c>
      <c r="L98" s="29">
        <v>88.91</v>
      </c>
      <c r="M98" s="29">
        <v>89.031999999999996</v>
      </c>
      <c r="N98" s="29">
        <v>4.2214952692189582</v>
      </c>
      <c r="O98" s="29">
        <v>4.1909715424850589</v>
      </c>
      <c r="P98" s="30">
        <v>1.625</v>
      </c>
      <c r="Q98" s="27" t="s">
        <v>107</v>
      </c>
      <c r="R98" s="31">
        <v>2</v>
      </c>
      <c r="S98" s="25" t="s">
        <v>3598</v>
      </c>
      <c r="T98" s="25" t="s">
        <v>110</v>
      </c>
      <c r="U98" s="25" t="s">
        <v>3599</v>
      </c>
      <c r="V98" s="25" t="s">
        <v>128</v>
      </c>
      <c r="W98" s="23" t="s">
        <v>962</v>
      </c>
      <c r="X98" s="23" t="s">
        <v>8</v>
      </c>
      <c r="Y98" s="23" t="s">
        <v>8</v>
      </c>
      <c r="Z98" s="23" t="s">
        <v>1066</v>
      </c>
      <c r="AA98" s="23" t="s">
        <v>114</v>
      </c>
      <c r="AB98" s="23" t="s">
        <v>108</v>
      </c>
      <c r="AC98" s="23" t="s">
        <v>2155</v>
      </c>
      <c r="AD98" s="25">
        <f t="shared" ca="1" si="12"/>
        <v>4.7698630136986298</v>
      </c>
      <c r="AE98" s="32">
        <v>900000000</v>
      </c>
      <c r="AF98" s="33">
        <f>VLOOKUP(J98,Library!A:B,2,0)</f>
        <v>1</v>
      </c>
      <c r="AG98" s="33">
        <f>VLOOKUP(J98,Library!A:G,7,0)</f>
        <v>3</v>
      </c>
      <c r="AH98" s="28">
        <f>VLOOKUP(W98,Library!W:X,2,0)</f>
        <v>2</v>
      </c>
      <c r="AI98" s="28" t="str">
        <f>VLOOKUP(X98,Library!Y:Z,2,0)</f>
        <v>N/A</v>
      </c>
      <c r="AJ98" s="28" t="str">
        <f>VLOOKUP(Y98,Library!AA:AB,2,0)</f>
        <v>N/A</v>
      </c>
      <c r="AK98" s="33">
        <f>IF(MAX(AH98,AI98,AJ98)=0,VLOOKUP(I98,Library!$J:$P,7,0),MAX(AH98,AI98,AJ98))</f>
        <v>2</v>
      </c>
      <c r="AL98" s="33">
        <f t="shared" ca="1" si="16"/>
        <v>3</v>
      </c>
      <c r="AM98" s="33">
        <f>VLOOKUP(AB98,Library!T:U,2,0)</f>
        <v>1</v>
      </c>
      <c r="AN98" s="34">
        <f t="shared" ca="1" si="17"/>
        <v>1.9500000000000002</v>
      </c>
      <c r="AO98" s="33">
        <f t="shared" ca="1" si="18"/>
        <v>2</v>
      </c>
      <c r="AP98" s="28" t="s">
        <v>127</v>
      </c>
      <c r="AQ98" s="25" t="s">
        <v>128</v>
      </c>
      <c r="AR98" s="28" t="s">
        <v>387</v>
      </c>
      <c r="AS98" s="28" t="s">
        <v>388</v>
      </c>
      <c r="AT98" s="28" t="s">
        <v>389</v>
      </c>
      <c r="AU98" s="23" t="s">
        <v>2460</v>
      </c>
      <c r="AV98" s="23" t="s">
        <v>35</v>
      </c>
      <c r="AW98" s="25" t="s">
        <v>128</v>
      </c>
      <c r="AX98" s="25" t="s">
        <v>128</v>
      </c>
      <c r="AY98" s="25" t="s">
        <v>128</v>
      </c>
      <c r="AZ98" s="25" t="s">
        <v>128</v>
      </c>
      <c r="BA98" s="25" t="s">
        <v>128</v>
      </c>
      <c r="BB98" s="25" t="s">
        <v>128</v>
      </c>
      <c r="BC98" s="25" t="s">
        <v>128</v>
      </c>
      <c r="BD98" s="25" t="s">
        <v>128</v>
      </c>
      <c r="BE98" s="25" t="s">
        <v>128</v>
      </c>
      <c r="BF98" s="25" t="s">
        <v>128</v>
      </c>
      <c r="BG98" s="25" t="s">
        <v>128</v>
      </c>
      <c r="BH98" s="25" t="s">
        <v>128</v>
      </c>
      <c r="BI98" s="25" t="s">
        <v>114</v>
      </c>
      <c r="BJ98" s="23" t="s">
        <v>128</v>
      </c>
      <c r="BK98" t="s">
        <v>1110</v>
      </c>
      <c r="BL98" s="23" t="s">
        <v>402</v>
      </c>
      <c r="BM98" s="28">
        <v>46645000</v>
      </c>
      <c r="BN98" s="72">
        <f t="shared" si="13"/>
        <v>5.1827777777777778E-2</v>
      </c>
    </row>
    <row r="99" spans="1:66" ht="15">
      <c r="A99" s="28">
        <v>95</v>
      </c>
      <c r="B99" s="23" t="s">
        <v>403</v>
      </c>
      <c r="C99" s="28" t="s">
        <v>1242</v>
      </c>
      <c r="D99" s="27" t="s">
        <v>391</v>
      </c>
      <c r="E99" s="43">
        <f ca="1">IF(AW99="Y","Defaulted",IF(OR(IFERROR(_xlfn.XLOOKUP(I99,Library!$J:$J,Library!$P:$P),AK99)=6,IFERROR(_xlfn.XLOOKUP(I99,Library!$J:$J,Library!$P:$P),AK99)=7),"N/A",AO99))</f>
        <v>2</v>
      </c>
      <c r="F99" s="25" t="str">
        <f t="shared" si="14"/>
        <v>Y</v>
      </c>
      <c r="G99" s="25" t="str">
        <f t="shared" si="15"/>
        <v>N</v>
      </c>
      <c r="H99" s="25" t="s">
        <v>128</v>
      </c>
      <c r="I99" s="29" t="s">
        <v>392</v>
      </c>
      <c r="J99" s="44" t="str">
        <f t="shared" si="19"/>
        <v>主权债</v>
      </c>
      <c r="K99" s="27" t="s">
        <v>2790</v>
      </c>
      <c r="L99" s="29">
        <v>90.492999999999995</v>
      </c>
      <c r="M99" s="29">
        <v>90.748000000000005</v>
      </c>
      <c r="N99" s="29">
        <v>4.4043771178812117</v>
      </c>
      <c r="O99" s="29">
        <v>4.3503686426513433</v>
      </c>
      <c r="P99" s="30">
        <v>2.5</v>
      </c>
      <c r="Q99" s="27" t="s">
        <v>107</v>
      </c>
      <c r="R99" s="31">
        <v>2</v>
      </c>
      <c r="S99" s="25" t="s">
        <v>3594</v>
      </c>
      <c r="T99" s="25" t="s">
        <v>110</v>
      </c>
      <c r="U99" s="25" t="s">
        <v>3600</v>
      </c>
      <c r="V99" s="25" t="s">
        <v>128</v>
      </c>
      <c r="W99" s="23" t="s">
        <v>962</v>
      </c>
      <c r="X99" s="23" t="s">
        <v>8</v>
      </c>
      <c r="Y99" s="23" t="s">
        <v>8</v>
      </c>
      <c r="Z99" s="23" t="s">
        <v>1066</v>
      </c>
      <c r="AA99" s="23" t="s">
        <v>114</v>
      </c>
      <c r="AB99" s="23" t="s">
        <v>108</v>
      </c>
      <c r="AC99" s="23" t="s">
        <v>2156</v>
      </c>
      <c r="AD99" s="25">
        <f t="shared" ca="1" si="12"/>
        <v>5.7068493150684931</v>
      </c>
      <c r="AE99" s="32">
        <v>1200000000</v>
      </c>
      <c r="AF99" s="33">
        <f>VLOOKUP(J99,Library!A:B,2,0)</f>
        <v>1</v>
      </c>
      <c r="AG99" s="33">
        <f>VLOOKUP(J99,Library!A:G,7,0)</f>
        <v>3</v>
      </c>
      <c r="AH99" s="28">
        <f>VLOOKUP(W99,Library!W:X,2,0)</f>
        <v>2</v>
      </c>
      <c r="AI99" s="28" t="str">
        <f>VLOOKUP(X99,Library!Y:Z,2,0)</f>
        <v>N/A</v>
      </c>
      <c r="AJ99" s="28" t="str">
        <f>VLOOKUP(Y99,Library!AA:AB,2,0)</f>
        <v>N/A</v>
      </c>
      <c r="AK99" s="33">
        <f>IF(MAX(AH99,AI99,AJ99)=0,VLOOKUP(I99,Library!$J:$P,7,0),MAX(AH99,AI99,AJ99))</f>
        <v>2</v>
      </c>
      <c r="AL99" s="33">
        <f t="shared" ca="1" si="16"/>
        <v>4</v>
      </c>
      <c r="AM99" s="33">
        <f>VLOOKUP(AB99,Library!T:U,2,0)</f>
        <v>1</v>
      </c>
      <c r="AN99" s="34">
        <f t="shared" ca="1" si="17"/>
        <v>2.0499999999999998</v>
      </c>
      <c r="AO99" s="33">
        <f t="shared" ca="1" si="18"/>
        <v>2</v>
      </c>
      <c r="AP99" s="28" t="s">
        <v>127</v>
      </c>
      <c r="AQ99" s="25" t="s">
        <v>128</v>
      </c>
      <c r="AR99" s="28" t="s">
        <v>387</v>
      </c>
      <c r="AS99" s="28" t="s">
        <v>388</v>
      </c>
      <c r="AT99" s="28" t="s">
        <v>389</v>
      </c>
      <c r="AU99" s="23" t="s">
        <v>2461</v>
      </c>
      <c r="AV99" s="23" t="s">
        <v>35</v>
      </c>
      <c r="AW99" s="25" t="s">
        <v>128</v>
      </c>
      <c r="AX99" s="25" t="s">
        <v>128</v>
      </c>
      <c r="AY99" s="25" t="s">
        <v>128</v>
      </c>
      <c r="AZ99" s="25" t="s">
        <v>128</v>
      </c>
      <c r="BA99" s="25" t="s">
        <v>128</v>
      </c>
      <c r="BB99" s="25" t="s">
        <v>128</v>
      </c>
      <c r="BC99" s="25" t="s">
        <v>128</v>
      </c>
      <c r="BD99" s="25" t="s">
        <v>128</v>
      </c>
      <c r="BE99" s="25" t="s">
        <v>128</v>
      </c>
      <c r="BF99" s="25" t="s">
        <v>128</v>
      </c>
      <c r="BG99" s="25" t="s">
        <v>128</v>
      </c>
      <c r="BH99" s="25" t="s">
        <v>128</v>
      </c>
      <c r="BI99" s="25" t="s">
        <v>114</v>
      </c>
      <c r="BJ99" s="23" t="s">
        <v>128</v>
      </c>
      <c r="BK99" t="s">
        <v>1110</v>
      </c>
      <c r="BL99" s="23" t="s">
        <v>403</v>
      </c>
      <c r="BM99" s="28">
        <v>13400000</v>
      </c>
      <c r="BN99" s="72">
        <f t="shared" si="13"/>
        <v>1.1166666666666667E-2</v>
      </c>
    </row>
    <row r="100" spans="1:66" ht="15">
      <c r="A100" s="28">
        <v>96</v>
      </c>
      <c r="B100" s="23" t="s">
        <v>404</v>
      </c>
      <c r="C100" s="28" t="s">
        <v>1243</v>
      </c>
      <c r="D100" s="27" t="s">
        <v>391</v>
      </c>
      <c r="E100" s="43">
        <f ca="1">IF(AW100="Y","Defaulted",IF(OR(IFERROR(_xlfn.XLOOKUP(I100,Library!$J:$J,Library!$P:$P),AK100)=6,IFERROR(_xlfn.XLOOKUP(I100,Library!$J:$J,Library!$P:$P),AK100)=7),"N/A",AO100))</f>
        <v>3</v>
      </c>
      <c r="F100" s="25" t="str">
        <f t="shared" si="14"/>
        <v>Y</v>
      </c>
      <c r="G100" s="25" t="str">
        <f t="shared" si="15"/>
        <v>N</v>
      </c>
      <c r="H100" s="25" t="s">
        <v>128</v>
      </c>
      <c r="I100" s="29" t="s">
        <v>392</v>
      </c>
      <c r="J100" s="44" t="str">
        <f t="shared" si="19"/>
        <v>主权债</v>
      </c>
      <c r="K100" s="27" t="s">
        <v>2790</v>
      </c>
      <c r="L100" s="29">
        <v>65.971999999999994</v>
      </c>
      <c r="M100" s="29">
        <v>66.384</v>
      </c>
      <c r="N100" s="29">
        <v>5.0474830472561862</v>
      </c>
      <c r="O100" s="29">
        <v>5.0090593627092934</v>
      </c>
      <c r="P100" s="30">
        <v>2.625</v>
      </c>
      <c r="Q100" s="27" t="s">
        <v>107</v>
      </c>
      <c r="R100" s="31">
        <v>2</v>
      </c>
      <c r="S100" s="25" t="s">
        <v>3598</v>
      </c>
      <c r="T100" s="25" t="s">
        <v>110</v>
      </c>
      <c r="U100" s="25" t="s">
        <v>3601</v>
      </c>
      <c r="V100" s="25" t="s">
        <v>128</v>
      </c>
      <c r="W100" s="23" t="s">
        <v>962</v>
      </c>
      <c r="X100" s="23" t="s">
        <v>8</v>
      </c>
      <c r="Y100" s="23" t="s">
        <v>8</v>
      </c>
      <c r="Z100" s="23" t="s">
        <v>1066</v>
      </c>
      <c r="AA100" s="23" t="s">
        <v>114</v>
      </c>
      <c r="AB100" s="23" t="s">
        <v>108</v>
      </c>
      <c r="AC100" s="23" t="s">
        <v>2157</v>
      </c>
      <c r="AD100" s="25">
        <f t="shared" ca="1" si="12"/>
        <v>24.783561643835615</v>
      </c>
      <c r="AE100" s="32">
        <v>600000000</v>
      </c>
      <c r="AF100" s="33">
        <f>VLOOKUP(J100,Library!A:B,2,0)</f>
        <v>1</v>
      </c>
      <c r="AG100" s="33">
        <f>VLOOKUP(J100,Library!A:G,7,0)</f>
        <v>3</v>
      </c>
      <c r="AH100" s="28">
        <f>VLOOKUP(W100,Library!W:X,2,0)</f>
        <v>2</v>
      </c>
      <c r="AI100" s="28" t="str">
        <f>VLOOKUP(X100,Library!Y:Z,2,0)</f>
        <v>N/A</v>
      </c>
      <c r="AJ100" s="28" t="str">
        <f>VLOOKUP(Y100,Library!AA:AB,2,0)</f>
        <v>N/A</v>
      </c>
      <c r="AK100" s="33">
        <f>IF(MAX(AH100,AI100,AJ100)=0,VLOOKUP(I100,Library!$J:$P,7,0),MAX(AH100,AI100,AJ100))</f>
        <v>2</v>
      </c>
      <c r="AL100" s="33">
        <f t="shared" ca="1" si="16"/>
        <v>5</v>
      </c>
      <c r="AM100" s="33">
        <f>VLOOKUP(AB100,Library!T:U,2,0)</f>
        <v>1</v>
      </c>
      <c r="AN100" s="34">
        <f t="shared" ca="1" si="17"/>
        <v>2.15</v>
      </c>
      <c r="AO100" s="33">
        <f t="shared" ca="1" si="18"/>
        <v>3</v>
      </c>
      <c r="AP100" s="28" t="s">
        <v>614</v>
      </c>
      <c r="AQ100" s="25" t="s">
        <v>128</v>
      </c>
      <c r="AR100" s="28" t="s">
        <v>387</v>
      </c>
      <c r="AS100" s="28" t="s">
        <v>388</v>
      </c>
      <c r="AT100" s="28" t="s">
        <v>389</v>
      </c>
      <c r="AU100" s="23" t="s">
        <v>2462</v>
      </c>
      <c r="AV100" s="23" t="s">
        <v>35</v>
      </c>
      <c r="AW100" s="25" t="s">
        <v>128</v>
      </c>
      <c r="AX100" s="25" t="s">
        <v>128</v>
      </c>
      <c r="AY100" s="25" t="s">
        <v>128</v>
      </c>
      <c r="AZ100" s="25" t="s">
        <v>128</v>
      </c>
      <c r="BA100" s="25" t="s">
        <v>128</v>
      </c>
      <c r="BB100" s="25" t="s">
        <v>128</v>
      </c>
      <c r="BC100" s="25" t="s">
        <v>128</v>
      </c>
      <c r="BD100" s="25" t="s">
        <v>128</v>
      </c>
      <c r="BE100" s="25" t="s">
        <v>128</v>
      </c>
      <c r="BF100" s="25" t="s">
        <v>128</v>
      </c>
      <c r="BG100" s="25" t="s">
        <v>128</v>
      </c>
      <c r="BH100" s="25" t="s">
        <v>128</v>
      </c>
      <c r="BI100" s="25" t="s">
        <v>114</v>
      </c>
      <c r="BJ100" s="23" t="s">
        <v>128</v>
      </c>
      <c r="BK100" t="s">
        <v>1110</v>
      </c>
      <c r="BL100" s="23" t="s">
        <v>404</v>
      </c>
      <c r="BM100" s="28">
        <v>30969000</v>
      </c>
      <c r="BN100" s="72">
        <f t="shared" si="13"/>
        <v>5.1615000000000001E-2</v>
      </c>
    </row>
    <row r="101" spans="1:66" ht="15">
      <c r="A101" s="28">
        <v>97</v>
      </c>
      <c r="B101" s="23" t="s">
        <v>405</v>
      </c>
      <c r="C101" s="28" t="s">
        <v>1244</v>
      </c>
      <c r="D101" s="27" t="s">
        <v>391</v>
      </c>
      <c r="E101" s="43">
        <f ca="1">IF(AW101="Y","Defaulted",IF(OR(IFERROR(_xlfn.XLOOKUP(I101,Library!$J:$J,Library!$P:$P),AK101)=6,IFERROR(_xlfn.XLOOKUP(I101,Library!$J:$J,Library!$P:$P),AK101)=7),"N/A",AO101))</f>
        <v>3</v>
      </c>
      <c r="F101" s="25" t="str">
        <f t="shared" si="14"/>
        <v>Y</v>
      </c>
      <c r="G101" s="25" t="str">
        <f t="shared" si="15"/>
        <v>N</v>
      </c>
      <c r="H101" s="25" t="s">
        <v>128</v>
      </c>
      <c r="I101" s="29" t="s">
        <v>392</v>
      </c>
      <c r="J101" s="44" t="str">
        <f t="shared" si="19"/>
        <v>主权债</v>
      </c>
      <c r="K101" s="27" t="s">
        <v>2790</v>
      </c>
      <c r="L101" s="29">
        <v>74.418999999999997</v>
      </c>
      <c r="M101" s="29">
        <v>74.703000000000003</v>
      </c>
      <c r="N101" s="29">
        <v>5.0352226060486114</v>
      </c>
      <c r="O101" s="29">
        <v>5.0110620668460548</v>
      </c>
      <c r="P101" s="30">
        <v>3.25</v>
      </c>
      <c r="Q101" s="27" t="s">
        <v>107</v>
      </c>
      <c r="R101" s="31">
        <v>2</v>
      </c>
      <c r="S101" s="25" t="s">
        <v>3594</v>
      </c>
      <c r="T101" s="25" t="s">
        <v>110</v>
      </c>
      <c r="U101" s="25" t="s">
        <v>3602</v>
      </c>
      <c r="V101" s="25" t="s">
        <v>128</v>
      </c>
      <c r="W101" s="23" t="s">
        <v>962</v>
      </c>
      <c r="X101" s="23" t="s">
        <v>8</v>
      </c>
      <c r="Y101" s="23" t="s">
        <v>8</v>
      </c>
      <c r="Z101" s="23" t="s">
        <v>1066</v>
      </c>
      <c r="AA101" s="23" t="s">
        <v>114</v>
      </c>
      <c r="AB101" s="23" t="s">
        <v>108</v>
      </c>
      <c r="AC101" s="23" t="s">
        <v>2158</v>
      </c>
      <c r="AD101" s="25">
        <f t="shared" ca="1" si="12"/>
        <v>25.720547945205478</v>
      </c>
      <c r="AE101" s="32">
        <v>1200000000</v>
      </c>
      <c r="AF101" s="33">
        <f>VLOOKUP(J101,Library!A:B,2,0)</f>
        <v>1</v>
      </c>
      <c r="AG101" s="33">
        <f>VLOOKUP(J101,Library!A:G,7,0)</f>
        <v>3</v>
      </c>
      <c r="AH101" s="28">
        <f>VLOOKUP(W101,Library!W:X,2,0)</f>
        <v>2</v>
      </c>
      <c r="AI101" s="28" t="str">
        <f>VLOOKUP(X101,Library!Y:Z,2,0)</f>
        <v>N/A</v>
      </c>
      <c r="AJ101" s="28" t="str">
        <f>VLOOKUP(Y101,Library!AA:AB,2,0)</f>
        <v>N/A</v>
      </c>
      <c r="AK101" s="33">
        <f>IF(MAX(AH101,AI101,AJ101)=0,VLOOKUP(I101,Library!$J:$P,7,0),MAX(AH101,AI101,AJ101))</f>
        <v>2</v>
      </c>
      <c r="AL101" s="33">
        <f t="shared" ca="1" si="16"/>
        <v>5</v>
      </c>
      <c r="AM101" s="33">
        <f>VLOOKUP(AB101,Library!T:U,2,0)</f>
        <v>1</v>
      </c>
      <c r="AN101" s="34">
        <f t="shared" ca="1" si="17"/>
        <v>2.15</v>
      </c>
      <c r="AO101" s="33">
        <f t="shared" ca="1" si="18"/>
        <v>3</v>
      </c>
      <c r="AP101" s="28" t="s">
        <v>127</v>
      </c>
      <c r="AQ101" s="25" t="s">
        <v>128</v>
      </c>
      <c r="AR101" s="28" t="s">
        <v>387</v>
      </c>
      <c r="AS101" s="28" t="s">
        <v>388</v>
      </c>
      <c r="AT101" s="28" t="s">
        <v>389</v>
      </c>
      <c r="AU101" s="23" t="s">
        <v>2463</v>
      </c>
      <c r="AV101" s="23" t="s">
        <v>35</v>
      </c>
      <c r="AW101" s="25" t="s">
        <v>128</v>
      </c>
      <c r="AX101" s="25" t="s">
        <v>128</v>
      </c>
      <c r="AY101" s="25" t="s">
        <v>128</v>
      </c>
      <c r="AZ101" s="25" t="s">
        <v>128</v>
      </c>
      <c r="BA101" s="25" t="s">
        <v>128</v>
      </c>
      <c r="BB101" s="25" t="s">
        <v>128</v>
      </c>
      <c r="BC101" s="25" t="s">
        <v>128</v>
      </c>
      <c r="BD101" s="25" t="s">
        <v>128</v>
      </c>
      <c r="BE101" s="25" t="s">
        <v>128</v>
      </c>
      <c r="BF101" s="25" t="s">
        <v>128</v>
      </c>
      <c r="BG101" s="25" t="s">
        <v>128</v>
      </c>
      <c r="BH101" s="25" t="s">
        <v>128</v>
      </c>
      <c r="BI101" s="25" t="s">
        <v>114</v>
      </c>
      <c r="BJ101" s="23" t="s">
        <v>128</v>
      </c>
      <c r="BK101" t="s">
        <v>1110</v>
      </c>
      <c r="BL101" s="23" t="s">
        <v>405</v>
      </c>
      <c r="BM101" s="28">
        <v>178592000</v>
      </c>
      <c r="BN101" s="72">
        <f t="shared" si="13"/>
        <v>0.14882666666666666</v>
      </c>
    </row>
    <row r="102" spans="1:66" ht="15">
      <c r="A102" s="28">
        <v>98</v>
      </c>
      <c r="B102" s="23" t="s">
        <v>406</v>
      </c>
      <c r="C102" s="28" t="s">
        <v>1245</v>
      </c>
      <c r="D102" s="27" t="s">
        <v>391</v>
      </c>
      <c r="E102" s="43">
        <f ca="1">IF(AW102="Y","Defaulted",IF(OR(IFERROR(_xlfn.XLOOKUP(I102,Library!$J:$J,Library!$P:$P),AK102)=6,IFERROR(_xlfn.XLOOKUP(I102,Library!$J:$J,Library!$P:$P),AK102)=7),"N/A",AO102))</f>
        <v>3</v>
      </c>
      <c r="F102" s="25" t="str">
        <f t="shared" si="14"/>
        <v>Y</v>
      </c>
      <c r="G102" s="25" t="str">
        <f t="shared" si="15"/>
        <v>N</v>
      </c>
      <c r="H102" s="25" t="s">
        <v>128</v>
      </c>
      <c r="I102" s="29" t="s">
        <v>392</v>
      </c>
      <c r="J102" s="44" t="str">
        <f t="shared" si="19"/>
        <v>主权债</v>
      </c>
      <c r="K102" s="27" t="s">
        <v>2790</v>
      </c>
      <c r="L102" s="29">
        <v>74.738</v>
      </c>
      <c r="M102" s="29">
        <v>74.879000000000005</v>
      </c>
      <c r="N102" s="29">
        <v>5.0302273041864911</v>
      </c>
      <c r="O102" s="29">
        <v>5.0196276473163044</v>
      </c>
      <c r="P102" s="30">
        <v>3.5</v>
      </c>
      <c r="Q102" s="27" t="s">
        <v>107</v>
      </c>
      <c r="R102" s="31">
        <v>2</v>
      </c>
      <c r="S102" s="25" t="s">
        <v>3594</v>
      </c>
      <c r="T102" s="25" t="s">
        <v>110</v>
      </c>
      <c r="U102" s="25" t="s">
        <v>3603</v>
      </c>
      <c r="V102" s="25" t="s">
        <v>128</v>
      </c>
      <c r="W102" s="23" t="s">
        <v>962</v>
      </c>
      <c r="X102" s="23" t="s">
        <v>8</v>
      </c>
      <c r="Y102" s="23" t="s">
        <v>8</v>
      </c>
      <c r="Z102" s="23" t="s">
        <v>1066</v>
      </c>
      <c r="AA102" s="23" t="s">
        <v>114</v>
      </c>
      <c r="AB102" s="23" t="s">
        <v>108</v>
      </c>
      <c r="AC102" s="23" t="s">
        <v>2159</v>
      </c>
      <c r="AD102" s="25">
        <f t="shared" ca="1" si="12"/>
        <v>35.728767123287675</v>
      </c>
      <c r="AE102" s="32">
        <v>600000000</v>
      </c>
      <c r="AF102" s="33">
        <f>VLOOKUP(J102,Library!A:B,2,0)</f>
        <v>1</v>
      </c>
      <c r="AG102" s="33">
        <f>VLOOKUP(J102,Library!A:G,7,0)</f>
        <v>3</v>
      </c>
      <c r="AH102" s="28">
        <f>VLOOKUP(W102,Library!W:X,2,0)</f>
        <v>2</v>
      </c>
      <c r="AI102" s="28" t="str">
        <f>VLOOKUP(X102,Library!Y:Z,2,0)</f>
        <v>N/A</v>
      </c>
      <c r="AJ102" s="28" t="str">
        <f>VLOOKUP(Y102,Library!AA:AB,2,0)</f>
        <v>N/A</v>
      </c>
      <c r="AK102" s="33">
        <f>IF(MAX(AH102,AI102,AJ102)=0,VLOOKUP(I102,Library!$J:$P,7,0),MAX(AH102,AI102,AJ102))</f>
        <v>2</v>
      </c>
      <c r="AL102" s="33">
        <f t="shared" ca="1" si="16"/>
        <v>5</v>
      </c>
      <c r="AM102" s="33">
        <f>VLOOKUP(AB102,Library!T:U,2,0)</f>
        <v>1</v>
      </c>
      <c r="AN102" s="34">
        <f t="shared" ca="1" si="17"/>
        <v>2.15</v>
      </c>
      <c r="AO102" s="33">
        <f t="shared" ca="1" si="18"/>
        <v>3</v>
      </c>
      <c r="AP102" s="28" t="s">
        <v>127</v>
      </c>
      <c r="AQ102" s="25" t="s">
        <v>128</v>
      </c>
      <c r="AR102" s="28" t="s">
        <v>387</v>
      </c>
      <c r="AS102" s="28" t="s">
        <v>388</v>
      </c>
      <c r="AT102" s="28" t="s">
        <v>389</v>
      </c>
      <c r="AU102" s="23" t="s">
        <v>2464</v>
      </c>
      <c r="AV102" s="23" t="s">
        <v>35</v>
      </c>
      <c r="AW102" s="25" t="s">
        <v>128</v>
      </c>
      <c r="AX102" s="25" t="s">
        <v>128</v>
      </c>
      <c r="AY102" s="25" t="s">
        <v>128</v>
      </c>
      <c r="AZ102" s="25" t="s">
        <v>128</v>
      </c>
      <c r="BA102" s="25" t="s">
        <v>128</v>
      </c>
      <c r="BB102" s="25" t="s">
        <v>128</v>
      </c>
      <c r="BC102" s="25" t="s">
        <v>128</v>
      </c>
      <c r="BD102" s="25" t="s">
        <v>128</v>
      </c>
      <c r="BE102" s="25" t="s">
        <v>128</v>
      </c>
      <c r="BF102" s="25" t="s">
        <v>128</v>
      </c>
      <c r="BG102" s="25" t="s">
        <v>128</v>
      </c>
      <c r="BH102" s="25" t="s">
        <v>128</v>
      </c>
      <c r="BI102" s="25" t="s">
        <v>114</v>
      </c>
      <c r="BJ102" s="23" t="s">
        <v>128</v>
      </c>
      <c r="BK102" t="s">
        <v>1110</v>
      </c>
      <c r="BL102" s="23" t="s">
        <v>406</v>
      </c>
      <c r="BM102" s="28">
        <v>6698000</v>
      </c>
      <c r="BN102" s="72">
        <f t="shared" si="13"/>
        <v>1.1163333333333334E-2</v>
      </c>
    </row>
    <row r="103" spans="1:66" ht="15">
      <c r="A103" s="28">
        <v>99</v>
      </c>
      <c r="B103" s="27" t="s">
        <v>408</v>
      </c>
      <c r="C103" s="28" t="s">
        <v>1246</v>
      </c>
      <c r="D103" s="27" t="s">
        <v>409</v>
      </c>
      <c r="E103" s="43" t="str">
        <f>IF(AW103="Y","Defaulted",IF(OR(IFERROR(_xlfn.XLOOKUP(I103,Library!$J:$J,Library!$P:$P),AK103)=6,IFERROR(_xlfn.XLOOKUP(I103,Library!$J:$J,Library!$P:$P),AK103)=7),"N/A",AO103))</f>
        <v>N/A</v>
      </c>
      <c r="F103" s="25" t="str">
        <f t="shared" si="14"/>
        <v>N</v>
      </c>
      <c r="G103" s="25" t="str">
        <f t="shared" si="15"/>
        <v>N</v>
      </c>
      <c r="H103" s="25" t="s">
        <v>128</v>
      </c>
      <c r="I103" s="29" t="s">
        <v>410</v>
      </c>
      <c r="J103" s="44" t="str">
        <f t="shared" si="19"/>
        <v>非投资级/无评级优先普通债</v>
      </c>
      <c r="K103" s="27" t="s">
        <v>22</v>
      </c>
      <c r="L103" s="29">
        <v>100.084</v>
      </c>
      <c r="M103" s="29">
        <v>100.39100000000001</v>
      </c>
      <c r="N103" s="29">
        <v>4.4422362288003345</v>
      </c>
      <c r="O103" s="29">
        <v>4.2402783273806799</v>
      </c>
      <c r="P103" s="30">
        <v>4.5</v>
      </c>
      <c r="Q103" s="27" t="s">
        <v>107</v>
      </c>
      <c r="R103" s="31">
        <v>2</v>
      </c>
      <c r="S103" s="25" t="s">
        <v>2193</v>
      </c>
      <c r="T103" s="25" t="s">
        <v>128</v>
      </c>
      <c r="U103" s="25" t="s">
        <v>3496</v>
      </c>
      <c r="V103" s="25" t="s">
        <v>128</v>
      </c>
      <c r="W103" s="23" t="s">
        <v>956</v>
      </c>
      <c r="X103" s="23" t="s">
        <v>1016</v>
      </c>
      <c r="Y103" s="23" t="s">
        <v>1017</v>
      </c>
      <c r="Z103" s="23" t="s">
        <v>1066</v>
      </c>
      <c r="AA103" s="23" t="s">
        <v>114</v>
      </c>
      <c r="AB103" s="23" t="s">
        <v>108</v>
      </c>
      <c r="AC103" s="23" t="s">
        <v>2160</v>
      </c>
      <c r="AD103" s="25">
        <f t="shared" ca="1" si="12"/>
        <v>1.6</v>
      </c>
      <c r="AE103" s="45">
        <v>200000000</v>
      </c>
      <c r="AF103" s="33">
        <f>VLOOKUP(J103,Library!A:B,2,0)</f>
        <v>3</v>
      </c>
      <c r="AG103" s="33">
        <f>VLOOKUP(J103,Library!A:G,7,0)</f>
        <v>3</v>
      </c>
      <c r="AH103" s="28" t="str">
        <f>VLOOKUP(W103,Library!W:X,2,0)</f>
        <v>N/A</v>
      </c>
      <c r="AI103" s="28" t="str">
        <f>VLOOKUP(X103,Library!Y:Z,2,0)</f>
        <v>N/A</v>
      </c>
      <c r="AJ103" s="28" t="str">
        <f>VLOOKUP(Y103,Library!AA:AB,2,0)</f>
        <v>N/A</v>
      </c>
      <c r="AK103" s="33">
        <f>IF(MAX(AH103,AI103,AJ103)=0,VLOOKUP(I103,Library!$J:$P,7,0),MAX(AH103,AI103,AJ103))</f>
        <v>7</v>
      </c>
      <c r="AL103" s="33">
        <f t="shared" ca="1" si="16"/>
        <v>3</v>
      </c>
      <c r="AM103" s="33">
        <f>VLOOKUP(AB103,Library!T:U,2,0)</f>
        <v>1</v>
      </c>
      <c r="AN103" s="34">
        <f t="shared" ca="1" si="17"/>
        <v>3.8999999999999995</v>
      </c>
      <c r="AO103" s="33">
        <f t="shared" ca="1" si="18"/>
        <v>5</v>
      </c>
      <c r="AP103" s="28" t="s">
        <v>127</v>
      </c>
      <c r="AQ103" s="25" t="s">
        <v>128</v>
      </c>
      <c r="AR103" s="28" t="s">
        <v>411</v>
      </c>
      <c r="AS103" s="28" t="s">
        <v>114</v>
      </c>
      <c r="AT103" s="28" t="s">
        <v>3835</v>
      </c>
      <c r="AU103" s="23" t="s">
        <v>114</v>
      </c>
      <c r="AV103" s="23" t="s">
        <v>115</v>
      </c>
      <c r="AW103" s="25" t="s">
        <v>128</v>
      </c>
      <c r="AX103" s="25" t="s">
        <v>128</v>
      </c>
      <c r="AY103" s="25" t="s">
        <v>128</v>
      </c>
      <c r="AZ103" s="25" t="s">
        <v>128</v>
      </c>
      <c r="BA103" s="25" t="s">
        <v>128</v>
      </c>
      <c r="BB103" s="25" t="s">
        <v>128</v>
      </c>
      <c r="BC103" s="25" t="s">
        <v>128</v>
      </c>
      <c r="BD103" s="25" t="s">
        <v>128</v>
      </c>
      <c r="BE103" s="25" t="s">
        <v>128</v>
      </c>
      <c r="BF103" s="25" t="s">
        <v>128</v>
      </c>
      <c r="BG103" s="25" t="s">
        <v>128</v>
      </c>
      <c r="BH103" s="25" t="s">
        <v>128</v>
      </c>
      <c r="BI103" s="25" t="s">
        <v>114</v>
      </c>
      <c r="BJ103" s="23" t="s">
        <v>128</v>
      </c>
      <c r="BK103" t="s">
        <v>1057</v>
      </c>
      <c r="BL103" s="27" t="s">
        <v>408</v>
      </c>
      <c r="BM103" s="28">
        <v>2000000</v>
      </c>
      <c r="BN103" s="72">
        <f t="shared" si="13"/>
        <v>0.01</v>
      </c>
    </row>
    <row r="104" spans="1:66" ht="15">
      <c r="A104" s="28">
        <v>100</v>
      </c>
      <c r="B104" s="27" t="s">
        <v>412</v>
      </c>
      <c r="C104" s="28" t="s">
        <v>1247</v>
      </c>
      <c r="D104" s="27" t="s">
        <v>413</v>
      </c>
      <c r="E104" s="43">
        <f ca="1">IF(AW104="Y","Defaulted",IF(OR(IFERROR(_xlfn.XLOOKUP(I104,Library!$J:$J,Library!$P:$P),AK104)=6,IFERROR(_xlfn.XLOOKUP(I104,Library!$J:$J,Library!$P:$P),AK104)=7),"N/A",AO104))</f>
        <v>3</v>
      </c>
      <c r="F104" s="25" t="str">
        <f t="shared" si="14"/>
        <v>N</v>
      </c>
      <c r="G104" s="25" t="str">
        <f t="shared" si="15"/>
        <v>N</v>
      </c>
      <c r="H104" s="25" t="s">
        <v>128</v>
      </c>
      <c r="I104" s="29" t="s">
        <v>414</v>
      </c>
      <c r="J104" s="44" t="str">
        <f t="shared" si="19"/>
        <v>投资级别优先普通债</v>
      </c>
      <c r="K104" s="27" t="s">
        <v>22</v>
      </c>
      <c r="L104" s="29">
        <v>99.95</v>
      </c>
      <c r="M104" s="29">
        <v>99.983999999999995</v>
      </c>
      <c r="N104" s="29">
        <v>4.9718002633285536</v>
      </c>
      <c r="O104" s="29">
        <v>4.63617790350468</v>
      </c>
      <c r="P104" s="30">
        <v>4.5599999999999996</v>
      </c>
      <c r="Q104" s="27" t="s">
        <v>107</v>
      </c>
      <c r="R104" s="31">
        <v>2</v>
      </c>
      <c r="S104" s="25" t="s">
        <v>3604</v>
      </c>
      <c r="T104" s="25" t="s">
        <v>128</v>
      </c>
      <c r="U104" s="25" t="s">
        <v>3496</v>
      </c>
      <c r="V104" s="25" t="s">
        <v>128</v>
      </c>
      <c r="W104" s="23" t="s">
        <v>956</v>
      </c>
      <c r="X104" s="23" t="s">
        <v>8</v>
      </c>
      <c r="Y104" s="23" t="s">
        <v>8</v>
      </c>
      <c r="Z104" s="23" t="s">
        <v>1066</v>
      </c>
      <c r="AA104" s="23" t="s">
        <v>114</v>
      </c>
      <c r="AB104" s="23" t="s">
        <v>108</v>
      </c>
      <c r="AC104" s="23" t="s">
        <v>2161</v>
      </c>
      <c r="AD104" s="25">
        <f t="shared" ca="1" si="12"/>
        <v>0.11232876712328767</v>
      </c>
      <c r="AE104" s="45">
        <v>350000000</v>
      </c>
      <c r="AF104" s="33">
        <f>VLOOKUP(J104,Library!A:B,2,0)</f>
        <v>1</v>
      </c>
      <c r="AG104" s="33">
        <f>VLOOKUP(J104,Library!A:G,7,0)</f>
        <v>3</v>
      </c>
      <c r="AH104" s="28" t="str">
        <f>VLOOKUP(W104,Library!W:X,2,0)</f>
        <v>N/A</v>
      </c>
      <c r="AI104" s="28" t="str">
        <f>VLOOKUP(X104,Library!Y:Z,2,0)</f>
        <v>N/A</v>
      </c>
      <c r="AJ104" s="28" t="str">
        <f>VLOOKUP(Y104,Library!AA:AB,2,0)</f>
        <v>N/A</v>
      </c>
      <c r="AK104" s="33">
        <f>IF(MAX(AH104,AI104,AJ104)=0,VLOOKUP(I104,Library!$J:$P,7,0),MAX(AH104,AI104,AJ104))</f>
        <v>4</v>
      </c>
      <c r="AL104" s="33">
        <f t="shared" ca="1" si="16"/>
        <v>2</v>
      </c>
      <c r="AM104" s="33">
        <f>VLOOKUP(AB104,Library!T:U,2,0)</f>
        <v>1</v>
      </c>
      <c r="AN104" s="34">
        <f t="shared" ca="1" si="17"/>
        <v>2.35</v>
      </c>
      <c r="AO104" s="33">
        <f t="shared" ca="1" si="18"/>
        <v>3</v>
      </c>
      <c r="AP104" s="28" t="s">
        <v>170</v>
      </c>
      <c r="AQ104" s="25" t="s">
        <v>128</v>
      </c>
      <c r="AR104" s="28" t="s">
        <v>415</v>
      </c>
      <c r="AS104" s="28" t="s">
        <v>416</v>
      </c>
      <c r="AT104" s="28" t="s">
        <v>417</v>
      </c>
      <c r="AU104" s="23" t="s">
        <v>114</v>
      </c>
      <c r="AV104" s="23" t="s">
        <v>115</v>
      </c>
      <c r="AW104" s="25" t="s">
        <v>128</v>
      </c>
      <c r="AX104" s="25" t="s">
        <v>128</v>
      </c>
      <c r="AY104" s="25" t="s">
        <v>128</v>
      </c>
      <c r="AZ104" s="25" t="s">
        <v>128</v>
      </c>
      <c r="BA104" s="25" t="s">
        <v>128</v>
      </c>
      <c r="BB104" s="25" t="s">
        <v>128</v>
      </c>
      <c r="BC104" s="25" t="s">
        <v>128</v>
      </c>
      <c r="BD104" s="25" t="s">
        <v>128</v>
      </c>
      <c r="BE104" s="25" t="s">
        <v>128</v>
      </c>
      <c r="BF104" s="25" t="s">
        <v>128</v>
      </c>
      <c r="BG104" s="25" t="s">
        <v>128</v>
      </c>
      <c r="BH104" s="25" t="s">
        <v>128</v>
      </c>
      <c r="BI104" s="25" t="s">
        <v>114</v>
      </c>
      <c r="BJ104" s="23" t="s">
        <v>128</v>
      </c>
      <c r="BK104" t="s">
        <v>1057</v>
      </c>
      <c r="BL104" s="27" t="s">
        <v>412</v>
      </c>
      <c r="BM104" s="28">
        <v>11980000</v>
      </c>
      <c r="BN104" s="72">
        <f t="shared" si="13"/>
        <v>3.4228571428571428E-2</v>
      </c>
    </row>
    <row r="105" spans="1:66" ht="15">
      <c r="A105" s="28">
        <v>101</v>
      </c>
      <c r="B105" s="27" t="s">
        <v>427</v>
      </c>
      <c r="C105" s="28" t="s">
        <v>1248</v>
      </c>
      <c r="D105" s="27" t="s">
        <v>423</v>
      </c>
      <c r="E105" s="43">
        <f ca="1">IF(AW105="Y","Defaulted",IF(OR(IFERROR(_xlfn.XLOOKUP(I105,Library!$J:$J,Library!$P:$P),AK105)=6,IFERROR(_xlfn.XLOOKUP(I105,Library!$J:$J,Library!$P:$P),AK105)=7),"N/A",AO105))</f>
        <v>3</v>
      </c>
      <c r="F105" s="25" t="str">
        <f t="shared" si="14"/>
        <v>N</v>
      </c>
      <c r="G105" s="25" t="str">
        <f t="shared" si="15"/>
        <v>N</v>
      </c>
      <c r="H105" s="25" t="s">
        <v>128</v>
      </c>
      <c r="I105" s="29" t="s">
        <v>424</v>
      </c>
      <c r="J105" s="44" t="str">
        <f t="shared" si="19"/>
        <v>投资级别优先普通债</v>
      </c>
      <c r="K105" s="27" t="s">
        <v>23</v>
      </c>
      <c r="L105" s="29">
        <v>98.471000000000004</v>
      </c>
      <c r="M105" s="29">
        <v>98.700999999999993</v>
      </c>
      <c r="N105" s="29">
        <v>4.7099207199804729</v>
      </c>
      <c r="O105" s="29">
        <v>4.6209470561886938</v>
      </c>
      <c r="P105" s="30">
        <v>4.125</v>
      </c>
      <c r="Q105" s="27" t="s">
        <v>107</v>
      </c>
      <c r="R105" s="31">
        <v>2</v>
      </c>
      <c r="S105" s="25" t="s">
        <v>3605</v>
      </c>
      <c r="T105" s="25" t="s">
        <v>128</v>
      </c>
      <c r="U105" s="25" t="s">
        <v>3496</v>
      </c>
      <c r="V105" s="25" t="s">
        <v>128</v>
      </c>
      <c r="W105" s="23" t="s">
        <v>984</v>
      </c>
      <c r="X105" s="23" t="s">
        <v>985</v>
      </c>
      <c r="Y105" s="23" t="s">
        <v>8</v>
      </c>
      <c r="Z105" s="23" t="s">
        <v>1066</v>
      </c>
      <c r="AA105" s="23" t="s">
        <v>114</v>
      </c>
      <c r="AB105" s="23" t="s">
        <v>108</v>
      </c>
      <c r="AC105" s="23" t="s">
        <v>2162</v>
      </c>
      <c r="AD105" s="25">
        <f t="shared" ca="1" si="12"/>
        <v>2.8301369863013699</v>
      </c>
      <c r="AE105" s="45">
        <v>500000000</v>
      </c>
      <c r="AF105" s="33">
        <f>VLOOKUP(J105,Library!A:B,2,0)</f>
        <v>1</v>
      </c>
      <c r="AG105" s="33">
        <f>VLOOKUP(J105,Library!A:G,7,0)</f>
        <v>3</v>
      </c>
      <c r="AH105" s="28">
        <f>VLOOKUP(W105,Library!W:X,2,0)</f>
        <v>4</v>
      </c>
      <c r="AI105" s="28">
        <f>VLOOKUP(X105,Library!Y:Z,2,0)</f>
        <v>4</v>
      </c>
      <c r="AJ105" s="28" t="str">
        <f>VLOOKUP(Y105,Library!AA:AB,2,0)</f>
        <v>N/A</v>
      </c>
      <c r="AK105" s="33">
        <f>IF(MAX(AH105,AI105,AJ105)=0,VLOOKUP(I105,Library!$J:$P,7,0),MAX(AH105,AI105,AJ105))</f>
        <v>4</v>
      </c>
      <c r="AL105" s="33">
        <f t="shared" ca="1" si="16"/>
        <v>3</v>
      </c>
      <c r="AM105" s="33">
        <f>VLOOKUP(AB105,Library!T:U,2,0)</f>
        <v>1</v>
      </c>
      <c r="AN105" s="34">
        <f t="shared" ca="1" si="17"/>
        <v>2.4500000000000002</v>
      </c>
      <c r="AO105" s="33">
        <f t="shared" ca="1" si="18"/>
        <v>3</v>
      </c>
      <c r="AP105" s="28" t="s">
        <v>136</v>
      </c>
      <c r="AQ105" s="25" t="s">
        <v>128</v>
      </c>
      <c r="AR105" s="28" t="s">
        <v>111</v>
      </c>
      <c r="AS105" s="28" t="s">
        <v>425</v>
      </c>
      <c r="AT105" s="28" t="s">
        <v>426</v>
      </c>
      <c r="AU105" s="23" t="s">
        <v>114</v>
      </c>
      <c r="AV105" s="23" t="s">
        <v>115</v>
      </c>
      <c r="AW105" s="25" t="s">
        <v>128</v>
      </c>
      <c r="AX105" s="25" t="s">
        <v>128</v>
      </c>
      <c r="AY105" s="25" t="s">
        <v>128</v>
      </c>
      <c r="AZ105" s="25" t="s">
        <v>128</v>
      </c>
      <c r="BA105" s="25" t="s">
        <v>128</v>
      </c>
      <c r="BB105" s="25" t="s">
        <v>128</v>
      </c>
      <c r="BC105" s="25" t="s">
        <v>128</v>
      </c>
      <c r="BD105" s="25" t="s">
        <v>128</v>
      </c>
      <c r="BE105" s="25" t="s">
        <v>128</v>
      </c>
      <c r="BF105" s="25" t="s">
        <v>128</v>
      </c>
      <c r="BG105" s="25" t="s">
        <v>128</v>
      </c>
      <c r="BH105" s="25" t="s">
        <v>128</v>
      </c>
      <c r="BI105" s="25" t="s">
        <v>114</v>
      </c>
      <c r="BJ105" s="23" t="s">
        <v>128</v>
      </c>
      <c r="BK105" t="s">
        <v>1042</v>
      </c>
      <c r="BL105" s="27" t="s">
        <v>427</v>
      </c>
      <c r="BM105" s="28">
        <v>12780000</v>
      </c>
      <c r="BN105" s="72">
        <f t="shared" si="13"/>
        <v>2.5559999999999999E-2</v>
      </c>
    </row>
    <row r="106" spans="1:66" ht="15">
      <c r="A106" s="28">
        <v>102</v>
      </c>
      <c r="B106" s="23" t="s">
        <v>432</v>
      </c>
      <c r="C106" s="28" t="s">
        <v>1249</v>
      </c>
      <c r="D106" s="27" t="s">
        <v>428</v>
      </c>
      <c r="E106" s="43">
        <f ca="1">IF(AW106="Y","Defaulted",IF(OR(IFERROR(_xlfn.XLOOKUP(I106,Library!$J:$J,Library!$P:$P),AK106)=6,IFERROR(_xlfn.XLOOKUP(I106,Library!$J:$J,Library!$P:$P),AK106)=7),"N/A",AO106))</f>
        <v>3</v>
      </c>
      <c r="F106" s="25" t="str">
        <f t="shared" si="14"/>
        <v>N</v>
      </c>
      <c r="G106" s="25" t="str">
        <f t="shared" si="15"/>
        <v>N</v>
      </c>
      <c r="H106" s="25" t="s">
        <v>128</v>
      </c>
      <c r="I106" s="29" t="s">
        <v>1891</v>
      </c>
      <c r="J106" s="44" t="str">
        <f t="shared" si="19"/>
        <v>投资级别优先普通债</v>
      </c>
      <c r="K106" s="27" t="s">
        <v>23</v>
      </c>
      <c r="L106" s="29">
        <v>96.161000000000001</v>
      </c>
      <c r="M106" s="29">
        <v>96.325999999999993</v>
      </c>
      <c r="N106" s="29">
        <v>4.7568964183753097</v>
      </c>
      <c r="O106" s="29">
        <v>4.6994042210650271</v>
      </c>
      <c r="P106" s="30">
        <v>3.45</v>
      </c>
      <c r="Q106" s="27" t="s">
        <v>107</v>
      </c>
      <c r="R106" s="31">
        <v>2</v>
      </c>
      <c r="S106" s="25" t="s">
        <v>3606</v>
      </c>
      <c r="T106" s="25" t="s">
        <v>128</v>
      </c>
      <c r="U106" s="25" t="s">
        <v>3496</v>
      </c>
      <c r="V106" s="25" t="s">
        <v>128</v>
      </c>
      <c r="W106" s="23" t="s">
        <v>980</v>
      </c>
      <c r="X106" s="23" t="s">
        <v>8</v>
      </c>
      <c r="Y106" s="23" t="s">
        <v>980</v>
      </c>
      <c r="Z106" s="23" t="s">
        <v>1066</v>
      </c>
      <c r="AA106" s="23" t="s">
        <v>1041</v>
      </c>
      <c r="AB106" s="23" t="s">
        <v>108</v>
      </c>
      <c r="AC106" s="23" t="s">
        <v>2163</v>
      </c>
      <c r="AD106" s="25">
        <f t="shared" ca="1" si="12"/>
        <v>3.2109589041095892</v>
      </c>
      <c r="AE106" s="32">
        <v>450000000</v>
      </c>
      <c r="AF106" s="33">
        <f>VLOOKUP(J106,Library!A:B,2,0)</f>
        <v>1</v>
      </c>
      <c r="AG106" s="33">
        <f>VLOOKUP(J106,Library!A:G,7,0)</f>
        <v>3</v>
      </c>
      <c r="AH106" s="28">
        <f>VLOOKUP(W106,Library!W:X,2,0)</f>
        <v>3</v>
      </c>
      <c r="AI106" s="28" t="str">
        <f>VLOOKUP(X106,Library!Y:Z,2,0)</f>
        <v>N/A</v>
      </c>
      <c r="AJ106" s="28">
        <f>VLOOKUP(Y106,Library!AA:AB,2,0)</f>
        <v>3</v>
      </c>
      <c r="AK106" s="33">
        <f>IF(MAX(AH106,AI106,AJ106)=0,VLOOKUP(I106,Library!$J:$P,7,0),MAX(AH106,AI106,AJ106))</f>
        <v>3</v>
      </c>
      <c r="AL106" s="33">
        <f t="shared" ca="1" si="16"/>
        <v>3</v>
      </c>
      <c r="AM106" s="33">
        <f>VLOOKUP(AB106,Library!T:U,2,0)</f>
        <v>1</v>
      </c>
      <c r="AN106" s="34">
        <f t="shared" ca="1" si="17"/>
        <v>2.2000000000000002</v>
      </c>
      <c r="AO106" s="33">
        <f t="shared" ca="1" si="18"/>
        <v>3</v>
      </c>
      <c r="AP106" s="28" t="s">
        <v>136</v>
      </c>
      <c r="AQ106" s="25" t="s">
        <v>128</v>
      </c>
      <c r="AR106" s="28" t="s">
        <v>111</v>
      </c>
      <c r="AS106" s="28" t="s">
        <v>430</v>
      </c>
      <c r="AT106" s="28" t="s">
        <v>1802</v>
      </c>
      <c r="AU106" s="23" t="s">
        <v>114</v>
      </c>
      <c r="AV106" s="23" t="s">
        <v>115</v>
      </c>
      <c r="AW106" s="25" t="s">
        <v>128</v>
      </c>
      <c r="AX106" s="25" t="s">
        <v>128</v>
      </c>
      <c r="AY106" s="25" t="s">
        <v>128</v>
      </c>
      <c r="AZ106" s="25" t="s">
        <v>128</v>
      </c>
      <c r="BA106" s="25" t="s">
        <v>128</v>
      </c>
      <c r="BB106" s="25" t="s">
        <v>128</v>
      </c>
      <c r="BC106" s="25" t="s">
        <v>128</v>
      </c>
      <c r="BD106" s="25" t="s">
        <v>128</v>
      </c>
      <c r="BE106" s="25" t="s">
        <v>128</v>
      </c>
      <c r="BF106" s="25" t="s">
        <v>128</v>
      </c>
      <c r="BG106" s="25" t="s">
        <v>128</v>
      </c>
      <c r="BH106" s="25" t="s">
        <v>128</v>
      </c>
      <c r="BI106" s="25" t="s">
        <v>114</v>
      </c>
      <c r="BJ106" s="23" t="s">
        <v>128</v>
      </c>
      <c r="BK106" t="s">
        <v>1042</v>
      </c>
      <c r="BL106" s="23" t="s">
        <v>432</v>
      </c>
      <c r="BM106" s="28">
        <v>2700000</v>
      </c>
      <c r="BN106" s="72">
        <f t="shared" si="13"/>
        <v>6.0000000000000001E-3</v>
      </c>
    </row>
    <row r="107" spans="1:66" ht="15">
      <c r="A107" s="28">
        <v>103</v>
      </c>
      <c r="B107" s="27" t="s">
        <v>433</v>
      </c>
      <c r="C107" s="28" t="s">
        <v>1250</v>
      </c>
      <c r="D107" s="27" t="s">
        <v>428</v>
      </c>
      <c r="E107" s="43">
        <f ca="1">IF(AW107="Y","Defaulted",IF(OR(IFERROR(_xlfn.XLOOKUP(I107,Library!$J:$J,Library!$P:$P),AK107)=6,IFERROR(_xlfn.XLOOKUP(I107,Library!$J:$J,Library!$P:$P),AK107)=7),"N/A",AO107))</f>
        <v>3</v>
      </c>
      <c r="F107" s="25" t="str">
        <f t="shared" si="14"/>
        <v>N</v>
      </c>
      <c r="G107" s="25" t="str">
        <f t="shared" si="15"/>
        <v>N</v>
      </c>
      <c r="H107" s="25" t="s">
        <v>128</v>
      </c>
      <c r="I107" s="29" t="s">
        <v>429</v>
      </c>
      <c r="J107" s="44" t="str">
        <f t="shared" si="19"/>
        <v>投资级别优先普通债</v>
      </c>
      <c r="K107" s="27" t="s">
        <v>23</v>
      </c>
      <c r="L107" s="29">
        <v>106.89</v>
      </c>
      <c r="M107" s="29">
        <v>107.129</v>
      </c>
      <c r="N107" s="29">
        <v>5.3882764328167152</v>
      </c>
      <c r="O107" s="29">
        <v>5.353005209477419</v>
      </c>
      <c r="P107" s="30">
        <v>6.45</v>
      </c>
      <c r="Q107" s="27" t="s">
        <v>107</v>
      </c>
      <c r="R107" s="31">
        <v>2</v>
      </c>
      <c r="S107" s="25" t="s">
        <v>3607</v>
      </c>
      <c r="T107" s="25" t="s">
        <v>128</v>
      </c>
      <c r="U107" s="25" t="s">
        <v>3496</v>
      </c>
      <c r="V107" s="25" t="s">
        <v>128</v>
      </c>
      <c r="W107" s="23" t="s">
        <v>980</v>
      </c>
      <c r="X107" s="23" t="s">
        <v>990</v>
      </c>
      <c r="Y107" s="23" t="s">
        <v>980</v>
      </c>
      <c r="Z107" s="23" t="s">
        <v>1066</v>
      </c>
      <c r="AA107" s="23" t="s">
        <v>1041</v>
      </c>
      <c r="AB107" s="23" t="s">
        <v>108</v>
      </c>
      <c r="AC107" s="23" t="s">
        <v>2164</v>
      </c>
      <c r="AD107" s="25">
        <f t="shared" ca="1" si="12"/>
        <v>8.1205479452054803</v>
      </c>
      <c r="AE107" s="45">
        <v>500000000</v>
      </c>
      <c r="AF107" s="33">
        <f>VLOOKUP(J107,Library!A:B,2,0)</f>
        <v>1</v>
      </c>
      <c r="AG107" s="33">
        <f>VLOOKUP(J107,Library!A:G,7,0)</f>
        <v>3</v>
      </c>
      <c r="AH107" s="28">
        <f>VLOOKUP(W107,Library!W:X,2,0)</f>
        <v>3</v>
      </c>
      <c r="AI107" s="28">
        <f>VLOOKUP(X107,Library!Y:Z,2,0)</f>
        <v>4</v>
      </c>
      <c r="AJ107" s="28">
        <f>VLOOKUP(Y107,Library!AA:AB,2,0)</f>
        <v>3</v>
      </c>
      <c r="AK107" s="33">
        <f>IF(MAX(AH107,AI107,AJ107)=0,VLOOKUP(I107,Library!$J:$P,7,0),MAX(AH107,AI107,AJ107))</f>
        <v>4</v>
      </c>
      <c r="AL107" s="33">
        <f t="shared" ca="1" si="16"/>
        <v>4</v>
      </c>
      <c r="AM107" s="33">
        <f>VLOOKUP(AB107,Library!T:U,2,0)</f>
        <v>1</v>
      </c>
      <c r="AN107" s="34">
        <f t="shared" ca="1" si="17"/>
        <v>2.5499999999999998</v>
      </c>
      <c r="AO107" s="33">
        <f t="shared" ca="1" si="18"/>
        <v>3</v>
      </c>
      <c r="AP107" s="28" t="s">
        <v>136</v>
      </c>
      <c r="AQ107" s="25" t="s">
        <v>128</v>
      </c>
      <c r="AR107" s="28" t="s">
        <v>111</v>
      </c>
      <c r="AS107" s="28" t="s">
        <v>430</v>
      </c>
      <c r="AT107" s="28" t="s">
        <v>431</v>
      </c>
      <c r="AU107" s="23" t="s">
        <v>114</v>
      </c>
      <c r="AV107" s="23" t="s">
        <v>115</v>
      </c>
      <c r="AW107" s="25" t="s">
        <v>128</v>
      </c>
      <c r="AX107" s="25" t="s">
        <v>128</v>
      </c>
      <c r="AY107" s="25" t="s">
        <v>128</v>
      </c>
      <c r="AZ107" s="25" t="s">
        <v>128</v>
      </c>
      <c r="BA107" s="25" t="s">
        <v>128</v>
      </c>
      <c r="BB107" s="25" t="s">
        <v>128</v>
      </c>
      <c r="BC107" s="25" t="s">
        <v>128</v>
      </c>
      <c r="BD107" s="25" t="s">
        <v>128</v>
      </c>
      <c r="BE107" s="25" t="s">
        <v>128</v>
      </c>
      <c r="BF107" s="25" t="s">
        <v>128</v>
      </c>
      <c r="BG107" s="25" t="s">
        <v>128</v>
      </c>
      <c r="BH107" s="25" t="s">
        <v>128</v>
      </c>
      <c r="BI107" s="25" t="s">
        <v>114</v>
      </c>
      <c r="BJ107" s="23" t="s">
        <v>128</v>
      </c>
      <c r="BK107" t="s">
        <v>1042</v>
      </c>
      <c r="BL107" s="27" t="s">
        <v>433</v>
      </c>
      <c r="BM107" s="28">
        <v>46522000</v>
      </c>
      <c r="BN107" s="72">
        <f t="shared" si="13"/>
        <v>9.3044000000000002E-2</v>
      </c>
    </row>
    <row r="108" spans="1:66" ht="15">
      <c r="A108" s="28">
        <v>104</v>
      </c>
      <c r="B108" s="27" t="s">
        <v>435</v>
      </c>
      <c r="C108" s="28" t="s">
        <v>1251</v>
      </c>
      <c r="D108" s="27" t="s">
        <v>436</v>
      </c>
      <c r="E108" s="43">
        <f ca="1">IF(AW108="Y","Defaulted",IF(OR(IFERROR(_xlfn.XLOOKUP(I108,Library!$J:$J,Library!$P:$P),AK108)=6,IFERROR(_xlfn.XLOOKUP(I108,Library!$J:$J,Library!$P:$P),AK108)=7),"N/A",AO108))</f>
        <v>4</v>
      </c>
      <c r="F108" s="25" t="str">
        <f t="shared" si="14"/>
        <v>Y</v>
      </c>
      <c r="G108" s="25" t="str">
        <f t="shared" si="15"/>
        <v>Y</v>
      </c>
      <c r="H108" s="25" t="s">
        <v>128</v>
      </c>
      <c r="I108" s="29" t="s">
        <v>437</v>
      </c>
      <c r="J108" s="44" t="str">
        <f t="shared" si="19"/>
        <v>永续债/优先股</v>
      </c>
      <c r="K108" s="27" t="s">
        <v>23</v>
      </c>
      <c r="L108" s="29">
        <v>77.102000000000004</v>
      </c>
      <c r="M108" s="29">
        <v>77.646000000000001</v>
      </c>
      <c r="N108" s="29">
        <v>6.2898312279564079</v>
      </c>
      <c r="O108" s="29">
        <v>6.245779720069768</v>
      </c>
      <c r="P108" s="30">
        <v>4.8499999999999996</v>
      </c>
      <c r="Q108" s="27" t="s">
        <v>107</v>
      </c>
      <c r="R108" s="31">
        <v>2</v>
      </c>
      <c r="S108" s="25" t="s">
        <v>3523</v>
      </c>
      <c r="T108" s="25" t="s">
        <v>110</v>
      </c>
      <c r="U108" s="25" t="s">
        <v>3528</v>
      </c>
      <c r="V108" s="25" t="s">
        <v>128</v>
      </c>
      <c r="W108" s="23" t="s">
        <v>8</v>
      </c>
      <c r="X108" s="23" t="s">
        <v>990</v>
      </c>
      <c r="Y108" s="23" t="s">
        <v>8</v>
      </c>
      <c r="Z108" s="23" t="s">
        <v>1066</v>
      </c>
      <c r="AA108" s="23" t="s">
        <v>1041</v>
      </c>
      <c r="AB108" s="23" t="s">
        <v>108</v>
      </c>
      <c r="AC108" s="23" t="s">
        <v>114</v>
      </c>
      <c r="AD108" s="25" t="str">
        <f t="shared" ca="1" si="12"/>
        <v>N/A</v>
      </c>
      <c r="AE108" s="45">
        <v>500000000</v>
      </c>
      <c r="AF108" s="33">
        <f>VLOOKUP(J108,Library!A:B,2,0)</f>
        <v>3</v>
      </c>
      <c r="AG108" s="33">
        <f>VLOOKUP(J108,Library!A:G,7,0)</f>
        <v>3</v>
      </c>
      <c r="AH108" s="28" t="str">
        <f>VLOOKUP(W108,Library!W:X,2,0)</f>
        <v>N/A</v>
      </c>
      <c r="AI108" s="28">
        <f>VLOOKUP(X108,Library!Y:Z,2,0)</f>
        <v>4</v>
      </c>
      <c r="AJ108" s="28" t="str">
        <f>VLOOKUP(Y108,Library!AA:AB,2,0)</f>
        <v>N/A</v>
      </c>
      <c r="AK108" s="33">
        <f>IF(MAX(AH108,AI108,AJ108)=0,VLOOKUP(I108,Library!$J:$P,7,0),MAX(AH108,AI108,AJ108))</f>
        <v>4</v>
      </c>
      <c r="AL108" s="33">
        <f t="shared" ca="1" si="16"/>
        <v>5</v>
      </c>
      <c r="AM108" s="33">
        <f>VLOOKUP(AB108,Library!T:U,2,0)</f>
        <v>1</v>
      </c>
      <c r="AN108" s="34">
        <f t="shared" ca="1" si="17"/>
        <v>3.3499999999999996</v>
      </c>
      <c r="AO108" s="33">
        <f t="shared" ca="1" si="18"/>
        <v>4</v>
      </c>
      <c r="AP108" s="28" t="s">
        <v>127</v>
      </c>
      <c r="AQ108" s="25" t="s">
        <v>128</v>
      </c>
      <c r="AR108" s="28" t="s">
        <v>438</v>
      </c>
      <c r="AS108" s="28" t="s">
        <v>439</v>
      </c>
      <c r="AT108" s="28" t="s">
        <v>436</v>
      </c>
      <c r="AU108" s="23" t="s">
        <v>440</v>
      </c>
      <c r="AV108" s="23" t="s">
        <v>130</v>
      </c>
      <c r="AW108" s="25" t="s">
        <v>128</v>
      </c>
      <c r="AX108" s="25" t="s">
        <v>128</v>
      </c>
      <c r="AY108" s="25" t="s">
        <v>128</v>
      </c>
      <c r="AZ108" s="25" t="s">
        <v>128</v>
      </c>
      <c r="BA108" s="25" t="s">
        <v>128</v>
      </c>
      <c r="BB108" s="25" t="s">
        <v>128</v>
      </c>
      <c r="BC108" s="25" t="s">
        <v>128</v>
      </c>
      <c r="BD108" s="25" t="s">
        <v>110</v>
      </c>
      <c r="BE108" s="25" t="s">
        <v>110</v>
      </c>
      <c r="BF108" s="25" t="s">
        <v>128</v>
      </c>
      <c r="BG108" s="25" t="s">
        <v>128</v>
      </c>
      <c r="BH108" s="25" t="s">
        <v>128</v>
      </c>
      <c r="BI108" s="25" t="s">
        <v>114</v>
      </c>
      <c r="BJ108" s="23" t="s">
        <v>128</v>
      </c>
      <c r="BK108" t="s">
        <v>1042</v>
      </c>
      <c r="BL108" s="27" t="s">
        <v>435</v>
      </c>
      <c r="BM108" s="28">
        <v>107104000</v>
      </c>
      <c r="BN108" s="72">
        <f t="shared" si="13"/>
        <v>0.21420800000000001</v>
      </c>
    </row>
    <row r="109" spans="1:66" ht="15">
      <c r="A109" s="28">
        <v>105</v>
      </c>
      <c r="B109" s="27" t="s">
        <v>441</v>
      </c>
      <c r="C109" s="28" t="s">
        <v>1252</v>
      </c>
      <c r="D109" s="27" t="s">
        <v>442</v>
      </c>
      <c r="E109" s="43">
        <f ca="1">IF(AW109="Y","Defaulted",IF(OR(IFERROR(_xlfn.XLOOKUP(I109,Library!$J:$J,Library!$P:$P),AK109)=6,IFERROR(_xlfn.XLOOKUP(I109,Library!$J:$J,Library!$P:$P),AK109)=7),"N/A",AO109))</f>
        <v>4</v>
      </c>
      <c r="F109" s="25" t="str">
        <f t="shared" si="14"/>
        <v>Y</v>
      </c>
      <c r="G109" s="25" t="str">
        <f t="shared" si="15"/>
        <v>Y</v>
      </c>
      <c r="H109" s="25" t="s">
        <v>128</v>
      </c>
      <c r="I109" s="29" t="s">
        <v>443</v>
      </c>
      <c r="J109" s="44" t="str">
        <f t="shared" si="19"/>
        <v>永续债/优先股</v>
      </c>
      <c r="K109" s="27" t="s">
        <v>800</v>
      </c>
      <c r="L109" s="29">
        <v>64.768000000000001</v>
      </c>
      <c r="M109" s="29">
        <v>65.326999999999998</v>
      </c>
      <c r="N109" s="29">
        <v>5.867198364001422</v>
      </c>
      <c r="O109" s="29">
        <v>5.81702944308031</v>
      </c>
      <c r="P109" s="30">
        <v>3.8</v>
      </c>
      <c r="Q109" s="27" t="s">
        <v>107</v>
      </c>
      <c r="R109" s="31">
        <v>2</v>
      </c>
      <c r="S109" s="25" t="s">
        <v>3608</v>
      </c>
      <c r="T109" s="25" t="s">
        <v>110</v>
      </c>
      <c r="U109" s="25" t="s">
        <v>3528</v>
      </c>
      <c r="V109" s="25" t="s">
        <v>128</v>
      </c>
      <c r="W109" s="23" t="s">
        <v>8</v>
      </c>
      <c r="X109" s="23" t="s">
        <v>977</v>
      </c>
      <c r="Y109" s="23" t="s">
        <v>8</v>
      </c>
      <c r="Z109" s="23" t="s">
        <v>1066</v>
      </c>
      <c r="AA109" s="23" t="s">
        <v>1041</v>
      </c>
      <c r="AB109" s="23" t="s">
        <v>108</v>
      </c>
      <c r="AC109" s="23" t="s">
        <v>114</v>
      </c>
      <c r="AD109" s="25" t="str">
        <f t="shared" ca="1" si="12"/>
        <v>N/A</v>
      </c>
      <c r="AE109" s="45">
        <v>300000000</v>
      </c>
      <c r="AF109" s="33">
        <f>VLOOKUP(J109,Library!A:B,2,0)</f>
        <v>3</v>
      </c>
      <c r="AG109" s="33">
        <f>VLOOKUP(J109,Library!A:G,7,0)</f>
        <v>3</v>
      </c>
      <c r="AH109" s="28" t="str">
        <f>VLOOKUP(W109,Library!W:X,2,0)</f>
        <v>N/A</v>
      </c>
      <c r="AI109" s="28">
        <f>VLOOKUP(X109,Library!Y:Z,2,0)</f>
        <v>3</v>
      </c>
      <c r="AJ109" s="28" t="str">
        <f>VLOOKUP(Y109,Library!AA:AB,2,0)</f>
        <v>N/A</v>
      </c>
      <c r="AK109" s="33">
        <f>IF(MAX(AH109,AI109,AJ109)=0,VLOOKUP(I109,Library!$J:$P,7,0),MAX(AH109,AI109,AJ109))</f>
        <v>3</v>
      </c>
      <c r="AL109" s="33">
        <f t="shared" ca="1" si="16"/>
        <v>5</v>
      </c>
      <c r="AM109" s="33">
        <f>VLOOKUP(AB109,Library!T:U,2,0)</f>
        <v>1</v>
      </c>
      <c r="AN109" s="34">
        <f t="shared" ca="1" si="17"/>
        <v>3.0999999999999996</v>
      </c>
      <c r="AO109" s="33">
        <f t="shared" ca="1" si="18"/>
        <v>4</v>
      </c>
      <c r="AP109" s="28" t="s">
        <v>127</v>
      </c>
      <c r="AQ109" s="25" t="s">
        <v>128</v>
      </c>
      <c r="AR109" s="28" t="s">
        <v>444</v>
      </c>
      <c r="AS109" s="28" t="s">
        <v>445</v>
      </c>
      <c r="AT109" s="28" t="s">
        <v>442</v>
      </c>
      <c r="AU109" s="23" t="s">
        <v>446</v>
      </c>
      <c r="AV109" s="23" t="s">
        <v>130</v>
      </c>
      <c r="AW109" s="25" t="s">
        <v>128</v>
      </c>
      <c r="AX109" s="25" t="s">
        <v>128</v>
      </c>
      <c r="AY109" s="25" t="s">
        <v>128</v>
      </c>
      <c r="AZ109" s="25" t="s">
        <v>128</v>
      </c>
      <c r="BA109" s="25" t="s">
        <v>128</v>
      </c>
      <c r="BB109" s="25" t="s">
        <v>128</v>
      </c>
      <c r="BC109" s="25" t="s">
        <v>128</v>
      </c>
      <c r="BD109" s="25" t="s">
        <v>110</v>
      </c>
      <c r="BE109" s="25" t="s">
        <v>110</v>
      </c>
      <c r="BF109" s="25" t="s">
        <v>128</v>
      </c>
      <c r="BG109" s="25" t="s">
        <v>128</v>
      </c>
      <c r="BH109" s="25" t="s">
        <v>128</v>
      </c>
      <c r="BI109" s="25" t="s">
        <v>114</v>
      </c>
      <c r="BJ109" s="23" t="s">
        <v>128</v>
      </c>
      <c r="BK109" t="s">
        <v>1042</v>
      </c>
      <c r="BL109" s="27" t="s">
        <v>441</v>
      </c>
      <c r="BM109" s="28">
        <v>8700000</v>
      </c>
      <c r="BN109" s="72">
        <f t="shared" si="13"/>
        <v>2.9000000000000001E-2</v>
      </c>
    </row>
    <row r="110" spans="1:66" ht="15">
      <c r="A110" s="28">
        <v>106</v>
      </c>
      <c r="B110" s="27" t="s">
        <v>447</v>
      </c>
      <c r="C110" s="28" t="s">
        <v>1253</v>
      </c>
      <c r="D110" s="27" t="s">
        <v>448</v>
      </c>
      <c r="E110" s="43">
        <f ca="1">IF(AW110="Y","Defaulted",IF(OR(IFERROR(_xlfn.XLOOKUP(I110,Library!$J:$J,Library!$P:$P),AK110)=6,IFERROR(_xlfn.XLOOKUP(I110,Library!$J:$J,Library!$P:$P),AK110)=7),"N/A",AO110))</f>
        <v>4</v>
      </c>
      <c r="F110" s="25" t="str">
        <f t="shared" si="14"/>
        <v>Y</v>
      </c>
      <c r="G110" s="25" t="str">
        <f t="shared" si="15"/>
        <v>Y</v>
      </c>
      <c r="H110" s="25" t="s">
        <v>128</v>
      </c>
      <c r="I110" s="29" t="s">
        <v>449</v>
      </c>
      <c r="J110" s="44" t="str">
        <f t="shared" si="19"/>
        <v>永续债/优先股</v>
      </c>
      <c r="K110" s="27" t="s">
        <v>800</v>
      </c>
      <c r="L110" s="29">
        <v>84.481999999999999</v>
      </c>
      <c r="M110" s="29">
        <v>85.117999999999995</v>
      </c>
      <c r="N110" s="29">
        <v>5.7405434722037452</v>
      </c>
      <c r="O110" s="29">
        <v>5.697661342066465</v>
      </c>
      <c r="P110" s="30">
        <v>4.8499999999999996</v>
      </c>
      <c r="Q110" s="27" t="s">
        <v>107</v>
      </c>
      <c r="R110" s="31">
        <v>2</v>
      </c>
      <c r="S110" s="25" t="s">
        <v>3561</v>
      </c>
      <c r="T110" s="25" t="s">
        <v>110</v>
      </c>
      <c r="U110" s="25" t="s">
        <v>3561</v>
      </c>
      <c r="V110" s="25" t="s">
        <v>128</v>
      </c>
      <c r="W110" s="23" t="s">
        <v>989</v>
      </c>
      <c r="X110" s="23" t="s">
        <v>8</v>
      </c>
      <c r="Y110" s="23" t="s">
        <v>8</v>
      </c>
      <c r="Z110" s="23" t="s">
        <v>1092</v>
      </c>
      <c r="AA110" s="23" t="s">
        <v>1041</v>
      </c>
      <c r="AB110" s="23" t="s">
        <v>108</v>
      </c>
      <c r="AC110" s="23" t="s">
        <v>114</v>
      </c>
      <c r="AD110" s="25" t="str">
        <f t="shared" ca="1" si="12"/>
        <v>N/A</v>
      </c>
      <c r="AE110" s="45">
        <v>650000000</v>
      </c>
      <c r="AF110" s="33">
        <f>VLOOKUP(J110,Library!A:B,2,0)</f>
        <v>3</v>
      </c>
      <c r="AG110" s="33">
        <f>VLOOKUP(J110,Library!A:G,7,0)</f>
        <v>3</v>
      </c>
      <c r="AH110" s="28">
        <f>VLOOKUP(W110,Library!W:X,2,0)</f>
        <v>4</v>
      </c>
      <c r="AI110" s="28" t="str">
        <f>VLOOKUP(X110,Library!Y:Z,2,0)</f>
        <v>N/A</v>
      </c>
      <c r="AJ110" s="28" t="str">
        <f>VLOOKUP(Y110,Library!AA:AB,2,0)</f>
        <v>N/A</v>
      </c>
      <c r="AK110" s="33">
        <f>IF(MAX(AH110,AI110,AJ110)=0,VLOOKUP(I110,Library!$J:$P,7,0),MAX(AH110,AI110,AJ110))</f>
        <v>4</v>
      </c>
      <c r="AL110" s="33">
        <f t="shared" ca="1" si="16"/>
        <v>5</v>
      </c>
      <c r="AM110" s="33">
        <f>VLOOKUP(AB110,Library!T:U,2,0)</f>
        <v>1</v>
      </c>
      <c r="AN110" s="34">
        <f t="shared" ca="1" si="17"/>
        <v>3.3499999999999996</v>
      </c>
      <c r="AO110" s="33">
        <f t="shared" ca="1" si="18"/>
        <v>4</v>
      </c>
      <c r="AP110" s="28" t="s">
        <v>127</v>
      </c>
      <c r="AQ110" s="25" t="s">
        <v>128</v>
      </c>
      <c r="AR110" s="28" t="s">
        <v>379</v>
      </c>
      <c r="AS110" s="28" t="s">
        <v>450</v>
      </c>
      <c r="AT110" s="28" t="s">
        <v>448</v>
      </c>
      <c r="AU110" s="23" t="s">
        <v>451</v>
      </c>
      <c r="AV110" s="23" t="s">
        <v>130</v>
      </c>
      <c r="AW110" s="25" t="s">
        <v>128</v>
      </c>
      <c r="AX110" s="25" t="s">
        <v>110</v>
      </c>
      <c r="AY110" s="25" t="s">
        <v>128</v>
      </c>
      <c r="AZ110" s="25" t="s">
        <v>128</v>
      </c>
      <c r="BA110" s="25" t="s">
        <v>128</v>
      </c>
      <c r="BB110" s="25" t="s">
        <v>128</v>
      </c>
      <c r="BC110" s="25" t="s">
        <v>128</v>
      </c>
      <c r="BD110" s="25" t="s">
        <v>110</v>
      </c>
      <c r="BE110" s="25" t="s">
        <v>110</v>
      </c>
      <c r="BF110" s="25" t="s">
        <v>128</v>
      </c>
      <c r="BG110" s="25" t="s">
        <v>128</v>
      </c>
      <c r="BH110" s="25" t="s">
        <v>128</v>
      </c>
      <c r="BI110" s="25" t="s">
        <v>114</v>
      </c>
      <c r="BJ110" s="23" t="s">
        <v>128</v>
      </c>
      <c r="BK110" t="s">
        <v>1057</v>
      </c>
      <c r="BL110" s="27" t="s">
        <v>447</v>
      </c>
      <c r="BM110" s="28">
        <v>28400000</v>
      </c>
      <c r="BN110" s="72">
        <f t="shared" si="13"/>
        <v>4.369230769230769E-2</v>
      </c>
    </row>
    <row r="111" spans="1:66" ht="15">
      <c r="A111" s="28">
        <v>107</v>
      </c>
      <c r="B111" s="27" t="s">
        <v>452</v>
      </c>
      <c r="C111" s="28" t="s">
        <v>1254</v>
      </c>
      <c r="D111" s="27" t="s">
        <v>448</v>
      </c>
      <c r="E111" s="43">
        <f ca="1">IF(AW111="Y","Defaulted",IF(OR(IFERROR(_xlfn.XLOOKUP(I111,Library!$J:$J,Library!$P:$P),AK111)=6,IFERROR(_xlfn.XLOOKUP(I111,Library!$J:$J,Library!$P:$P),AK111)=7),"N/A",AO111))</f>
        <v>4</v>
      </c>
      <c r="F111" s="25" t="str">
        <f t="shared" si="14"/>
        <v>Y</v>
      </c>
      <c r="G111" s="25" t="str">
        <f t="shared" si="15"/>
        <v>Y</v>
      </c>
      <c r="H111" s="25" t="s">
        <v>128</v>
      </c>
      <c r="I111" s="29" t="s">
        <v>453</v>
      </c>
      <c r="J111" s="44" t="str">
        <f t="shared" si="19"/>
        <v>永续债/优先股</v>
      </c>
      <c r="K111" s="27" t="s">
        <v>800</v>
      </c>
      <c r="L111" s="29">
        <v>74.593000000000004</v>
      </c>
      <c r="M111" s="29">
        <v>75.25</v>
      </c>
      <c r="N111" s="29">
        <v>5.6307746153734906</v>
      </c>
      <c r="O111" s="29">
        <v>5.5816359642186884</v>
      </c>
      <c r="P111" s="30">
        <v>4.2</v>
      </c>
      <c r="Q111" s="27" t="s">
        <v>107</v>
      </c>
      <c r="R111" s="31">
        <v>2</v>
      </c>
      <c r="S111" s="25" t="s">
        <v>3573</v>
      </c>
      <c r="T111" s="25" t="s">
        <v>110</v>
      </c>
      <c r="U111" s="25" t="s">
        <v>3573</v>
      </c>
      <c r="V111" s="25" t="s">
        <v>128</v>
      </c>
      <c r="W111" s="23" t="s">
        <v>989</v>
      </c>
      <c r="X111" s="23" t="s">
        <v>8</v>
      </c>
      <c r="Y111" s="23" t="s">
        <v>8</v>
      </c>
      <c r="Z111" s="23" t="s">
        <v>1092</v>
      </c>
      <c r="AA111" s="23" t="s">
        <v>1041</v>
      </c>
      <c r="AB111" s="23" t="s">
        <v>108</v>
      </c>
      <c r="AC111" s="23" t="s">
        <v>114</v>
      </c>
      <c r="AD111" s="25" t="str">
        <f t="shared" ca="1" si="12"/>
        <v>N/A</v>
      </c>
      <c r="AE111" s="45">
        <v>300000000</v>
      </c>
      <c r="AF111" s="33">
        <f>VLOOKUP(J111,Library!A:B,2,0)</f>
        <v>3</v>
      </c>
      <c r="AG111" s="33">
        <f>VLOOKUP(J111,Library!A:G,7,0)</f>
        <v>3</v>
      </c>
      <c r="AH111" s="28">
        <f>VLOOKUP(W111,Library!W:X,2,0)</f>
        <v>4</v>
      </c>
      <c r="AI111" s="28" t="str">
        <f>VLOOKUP(X111,Library!Y:Z,2,0)</f>
        <v>N/A</v>
      </c>
      <c r="AJ111" s="28" t="str">
        <f>VLOOKUP(Y111,Library!AA:AB,2,0)</f>
        <v>N/A</v>
      </c>
      <c r="AK111" s="33">
        <f>IF(MAX(AH111,AI111,AJ111)=0,VLOOKUP(I111,Library!$J:$P,7,0),MAX(AH111,AI111,AJ111))</f>
        <v>4</v>
      </c>
      <c r="AL111" s="33">
        <f t="shared" ca="1" si="16"/>
        <v>5</v>
      </c>
      <c r="AM111" s="33">
        <f>VLOOKUP(AB111,Library!T:U,2,0)</f>
        <v>1</v>
      </c>
      <c r="AN111" s="34">
        <f t="shared" ca="1" si="17"/>
        <v>3.3499999999999996</v>
      </c>
      <c r="AO111" s="33">
        <f t="shared" ca="1" si="18"/>
        <v>4</v>
      </c>
      <c r="AP111" s="28" t="s">
        <v>127</v>
      </c>
      <c r="AQ111" s="25" t="s">
        <v>128</v>
      </c>
      <c r="AR111" s="28" t="s">
        <v>379</v>
      </c>
      <c r="AS111" s="28" t="s">
        <v>450</v>
      </c>
      <c r="AT111" s="28" t="s">
        <v>448</v>
      </c>
      <c r="AU111" s="23" t="s">
        <v>454</v>
      </c>
      <c r="AV111" s="23" t="s">
        <v>130</v>
      </c>
      <c r="AW111" s="25" t="s">
        <v>128</v>
      </c>
      <c r="AX111" s="25" t="s">
        <v>110</v>
      </c>
      <c r="AY111" s="25" t="s">
        <v>128</v>
      </c>
      <c r="AZ111" s="25" t="s">
        <v>128</v>
      </c>
      <c r="BA111" s="25" t="s">
        <v>128</v>
      </c>
      <c r="BB111" s="25" t="s">
        <v>128</v>
      </c>
      <c r="BC111" s="25" t="s">
        <v>128</v>
      </c>
      <c r="BD111" s="25" t="s">
        <v>110</v>
      </c>
      <c r="BE111" s="25" t="s">
        <v>110</v>
      </c>
      <c r="BF111" s="25" t="s">
        <v>128</v>
      </c>
      <c r="BG111" s="25" t="s">
        <v>128</v>
      </c>
      <c r="BH111" s="25" t="s">
        <v>128</v>
      </c>
      <c r="BI111" s="25" t="s">
        <v>114</v>
      </c>
      <c r="BJ111" s="23" t="s">
        <v>128</v>
      </c>
      <c r="BK111" t="s">
        <v>1057</v>
      </c>
      <c r="BL111" s="27" t="s">
        <v>452</v>
      </c>
      <c r="BM111" s="28">
        <v>3655000</v>
      </c>
      <c r="BN111" s="72">
        <f t="shared" si="13"/>
        <v>1.2183333333333332E-2</v>
      </c>
    </row>
    <row r="112" spans="1:66" ht="15">
      <c r="A112" s="28">
        <v>108</v>
      </c>
      <c r="B112" s="27" t="s">
        <v>455</v>
      </c>
      <c r="C112" s="28" t="s">
        <v>1255</v>
      </c>
      <c r="D112" s="27" t="s">
        <v>448</v>
      </c>
      <c r="E112" s="43">
        <f ca="1">IF(AW112="Y","Defaulted",IF(OR(IFERROR(_xlfn.XLOOKUP(I112,Library!$J:$J,Library!$P:$P),AK112)=6,IFERROR(_xlfn.XLOOKUP(I112,Library!$J:$J,Library!$P:$P),AK112)=7),"N/A",AO112))</f>
        <v>4</v>
      </c>
      <c r="F112" s="25" t="str">
        <f t="shared" si="14"/>
        <v>Y</v>
      </c>
      <c r="G112" s="25" t="str">
        <f t="shared" si="15"/>
        <v>Y</v>
      </c>
      <c r="H112" s="25" t="s">
        <v>128</v>
      </c>
      <c r="I112" s="29" t="s">
        <v>453</v>
      </c>
      <c r="J112" s="44" t="str">
        <f t="shared" si="19"/>
        <v>永续债/优先股</v>
      </c>
      <c r="K112" s="27" t="s">
        <v>800</v>
      </c>
      <c r="L112" s="29">
        <v>70.683000000000007</v>
      </c>
      <c r="M112" s="29">
        <v>71.245999999999995</v>
      </c>
      <c r="N112" s="29">
        <v>5.6590956541451014</v>
      </c>
      <c r="O112" s="29">
        <v>5.6144070061730229</v>
      </c>
      <c r="P112" s="30">
        <v>4</v>
      </c>
      <c r="Q112" s="27" t="s">
        <v>107</v>
      </c>
      <c r="R112" s="31">
        <v>2</v>
      </c>
      <c r="S112" s="25" t="s">
        <v>3609</v>
      </c>
      <c r="T112" s="25" t="s">
        <v>110</v>
      </c>
      <c r="U112" s="25" t="s">
        <v>3609</v>
      </c>
      <c r="V112" s="25" t="s">
        <v>128</v>
      </c>
      <c r="W112" s="23" t="s">
        <v>989</v>
      </c>
      <c r="X112" s="23" t="s">
        <v>8</v>
      </c>
      <c r="Y112" s="23" t="s">
        <v>8</v>
      </c>
      <c r="Z112" s="23" t="s">
        <v>1092</v>
      </c>
      <c r="AA112" s="23" t="s">
        <v>1041</v>
      </c>
      <c r="AB112" s="23" t="s">
        <v>108</v>
      </c>
      <c r="AC112" s="23" t="s">
        <v>114</v>
      </c>
      <c r="AD112" s="25" t="str">
        <f t="shared" ca="1" si="12"/>
        <v>N/A</v>
      </c>
      <c r="AE112" s="45">
        <v>300000000</v>
      </c>
      <c r="AF112" s="33">
        <f>VLOOKUP(J112,Library!A:B,2,0)</f>
        <v>3</v>
      </c>
      <c r="AG112" s="33">
        <f>VLOOKUP(J112,Library!A:G,7,0)</f>
        <v>3</v>
      </c>
      <c r="AH112" s="28">
        <f>VLOOKUP(W112,Library!W:X,2,0)</f>
        <v>4</v>
      </c>
      <c r="AI112" s="28" t="str">
        <f>VLOOKUP(X112,Library!Y:Z,2,0)</f>
        <v>N/A</v>
      </c>
      <c r="AJ112" s="28" t="str">
        <f>VLOOKUP(Y112,Library!AA:AB,2,0)</f>
        <v>N/A</v>
      </c>
      <c r="AK112" s="33">
        <f>IF(MAX(AH112,AI112,AJ112)=0,VLOOKUP(I112,Library!$J:$P,7,0),MAX(AH112,AI112,AJ112))</f>
        <v>4</v>
      </c>
      <c r="AL112" s="33">
        <f t="shared" ca="1" si="16"/>
        <v>5</v>
      </c>
      <c r="AM112" s="33">
        <f>VLOOKUP(AB112,Library!T:U,2,0)</f>
        <v>1</v>
      </c>
      <c r="AN112" s="34">
        <f t="shared" ca="1" si="17"/>
        <v>3.3499999999999996</v>
      </c>
      <c r="AO112" s="33">
        <f t="shared" ca="1" si="18"/>
        <v>4</v>
      </c>
      <c r="AP112" s="28" t="s">
        <v>127</v>
      </c>
      <c r="AQ112" s="25" t="s">
        <v>128</v>
      </c>
      <c r="AR112" s="28" t="s">
        <v>379</v>
      </c>
      <c r="AS112" s="28" t="s">
        <v>450</v>
      </c>
      <c r="AT112" s="28" t="s">
        <v>448</v>
      </c>
      <c r="AU112" s="23" t="s">
        <v>456</v>
      </c>
      <c r="AV112" s="23" t="s">
        <v>130</v>
      </c>
      <c r="AW112" s="25" t="s">
        <v>128</v>
      </c>
      <c r="AX112" s="25" t="s">
        <v>110</v>
      </c>
      <c r="AY112" s="25" t="s">
        <v>128</v>
      </c>
      <c r="AZ112" s="25" t="s">
        <v>128</v>
      </c>
      <c r="BA112" s="25" t="s">
        <v>128</v>
      </c>
      <c r="BB112" s="25" t="s">
        <v>128</v>
      </c>
      <c r="BC112" s="25" t="s">
        <v>128</v>
      </c>
      <c r="BD112" s="25" t="s">
        <v>110</v>
      </c>
      <c r="BE112" s="25" t="s">
        <v>110</v>
      </c>
      <c r="BF112" s="25" t="s">
        <v>128</v>
      </c>
      <c r="BG112" s="25" t="s">
        <v>128</v>
      </c>
      <c r="BH112" s="25" t="s">
        <v>128</v>
      </c>
      <c r="BI112" s="25" t="s">
        <v>114</v>
      </c>
      <c r="BJ112" s="23" t="s">
        <v>128</v>
      </c>
      <c r="BK112" t="s">
        <v>1057</v>
      </c>
      <c r="BL112" s="27" t="s">
        <v>455</v>
      </c>
      <c r="BM112" s="28">
        <v>7640000</v>
      </c>
      <c r="BN112" s="72">
        <f t="shared" si="13"/>
        <v>2.5466666666666665E-2</v>
      </c>
    </row>
    <row r="113" spans="1:66" ht="15">
      <c r="A113" s="28">
        <v>109</v>
      </c>
      <c r="B113" s="27" t="s">
        <v>457</v>
      </c>
      <c r="C113" s="28" t="s">
        <v>1256</v>
      </c>
      <c r="D113" s="23" t="s">
        <v>1733</v>
      </c>
      <c r="E113" s="43">
        <f ca="1">IF(AW113="Y","Defaulted",IF(OR(IFERROR(_xlfn.XLOOKUP(I113,Library!$J:$J,Library!$P:$P),AK113)=6,IFERROR(_xlfn.XLOOKUP(I113,Library!$J:$J,Library!$P:$P),AK113)=7),"N/A",AO113))</f>
        <v>2</v>
      </c>
      <c r="F113" s="25" t="str">
        <f t="shared" si="14"/>
        <v>Y</v>
      </c>
      <c r="G113" s="25" t="str">
        <f t="shared" si="15"/>
        <v>N</v>
      </c>
      <c r="H113" s="25" t="s">
        <v>128</v>
      </c>
      <c r="I113" s="29" t="s">
        <v>459</v>
      </c>
      <c r="J113" s="44" t="str">
        <f t="shared" si="19"/>
        <v>投资级别优先可赎回/可售回债</v>
      </c>
      <c r="K113" s="27" t="s">
        <v>24</v>
      </c>
      <c r="L113" s="29">
        <v>92.614999999999995</v>
      </c>
      <c r="M113" s="29">
        <v>92.736999999999995</v>
      </c>
      <c r="N113" s="29">
        <v>4.5280004520730621</v>
      </c>
      <c r="O113" s="29">
        <v>4.5102452616664248</v>
      </c>
      <c r="P113" s="30">
        <v>3.5</v>
      </c>
      <c r="Q113" s="27" t="s">
        <v>107</v>
      </c>
      <c r="R113" s="31">
        <v>2</v>
      </c>
      <c r="S113" s="25" t="s">
        <v>3610</v>
      </c>
      <c r="T113" s="25" t="s">
        <v>110</v>
      </c>
      <c r="U113" s="25" t="s">
        <v>3611</v>
      </c>
      <c r="V113" s="25" t="s">
        <v>128</v>
      </c>
      <c r="W113" s="23" t="s">
        <v>959</v>
      </c>
      <c r="X113" s="23" t="s">
        <v>960</v>
      </c>
      <c r="Y113" s="23" t="s">
        <v>1017</v>
      </c>
      <c r="Z113" s="23" t="s">
        <v>1066</v>
      </c>
      <c r="AA113" s="23" t="s">
        <v>114</v>
      </c>
      <c r="AB113" s="23" t="s">
        <v>108</v>
      </c>
      <c r="AC113" s="23" t="s">
        <v>2165</v>
      </c>
      <c r="AD113" s="25">
        <f t="shared" ca="1" si="12"/>
        <v>8.794520547945206</v>
      </c>
      <c r="AE113" s="45">
        <v>1500000000</v>
      </c>
      <c r="AF113" s="33">
        <f>VLOOKUP(J113,Library!A:B,2,0)</f>
        <v>1</v>
      </c>
      <c r="AG113" s="33">
        <f>VLOOKUP(J113,Library!A:G,7,0)</f>
        <v>3</v>
      </c>
      <c r="AH113" s="28">
        <f>VLOOKUP(W113,Library!W:X,2,0)</f>
        <v>1</v>
      </c>
      <c r="AI113" s="28">
        <f>VLOOKUP(X113,Library!Y:Z,2,0)</f>
        <v>1</v>
      </c>
      <c r="AJ113" s="28" t="str">
        <f>VLOOKUP(Y113,Library!AA:AB,2,0)</f>
        <v>N/A</v>
      </c>
      <c r="AK113" s="33">
        <f>IF(MAX(AH113,AI113,AJ113)=0,VLOOKUP(I113,Library!$J:$P,7,0),MAX(AH113,AI113,AJ113))</f>
        <v>1</v>
      </c>
      <c r="AL113" s="33">
        <f t="shared" ca="1" si="16"/>
        <v>4</v>
      </c>
      <c r="AM113" s="33">
        <f>VLOOKUP(AB113,Library!T:U,2,0)</f>
        <v>1</v>
      </c>
      <c r="AN113" s="34">
        <f t="shared" ca="1" si="17"/>
        <v>1.8</v>
      </c>
      <c r="AO113" s="33">
        <f t="shared" ca="1" si="18"/>
        <v>2</v>
      </c>
      <c r="AP113" s="28" t="s">
        <v>136</v>
      </c>
      <c r="AQ113" s="25" t="s">
        <v>128</v>
      </c>
      <c r="AR113" s="28" t="s">
        <v>460</v>
      </c>
      <c r="AS113" s="28" t="s">
        <v>461</v>
      </c>
      <c r="AT113" s="28" t="s">
        <v>458</v>
      </c>
      <c r="AU113" s="23" t="s">
        <v>462</v>
      </c>
      <c r="AV113" s="23" t="s">
        <v>35</v>
      </c>
      <c r="AW113" s="25" t="s">
        <v>128</v>
      </c>
      <c r="AX113" s="25" t="s">
        <v>128</v>
      </c>
      <c r="AY113" s="25" t="s">
        <v>128</v>
      </c>
      <c r="AZ113" s="25" t="s">
        <v>128</v>
      </c>
      <c r="BA113" s="25" t="s">
        <v>128</v>
      </c>
      <c r="BB113" s="25" t="s">
        <v>128</v>
      </c>
      <c r="BC113" s="25" t="s">
        <v>128</v>
      </c>
      <c r="BD113" s="25" t="s">
        <v>128</v>
      </c>
      <c r="BE113" s="25" t="s">
        <v>128</v>
      </c>
      <c r="BF113" s="25" t="s">
        <v>128</v>
      </c>
      <c r="BG113" s="25" t="s">
        <v>128</v>
      </c>
      <c r="BH113" s="25" t="s">
        <v>128</v>
      </c>
      <c r="BI113" s="25" t="s">
        <v>114</v>
      </c>
      <c r="BJ113" s="23" t="s">
        <v>128</v>
      </c>
      <c r="BK113" t="s">
        <v>3460</v>
      </c>
      <c r="BL113" s="27" t="s">
        <v>457</v>
      </c>
      <c r="BM113" s="28">
        <v>88724000</v>
      </c>
      <c r="BN113" s="72">
        <f t="shared" si="13"/>
        <v>5.9149333333333332E-2</v>
      </c>
    </row>
    <row r="114" spans="1:66" ht="15">
      <c r="A114" s="28">
        <v>110</v>
      </c>
      <c r="B114" s="27" t="s">
        <v>463</v>
      </c>
      <c r="C114" s="28" t="s">
        <v>1257</v>
      </c>
      <c r="D114" s="23" t="s">
        <v>1733</v>
      </c>
      <c r="E114" s="43">
        <f ca="1">IF(AW114="Y","Defaulted",IF(OR(IFERROR(_xlfn.XLOOKUP(I114,Library!$J:$J,Library!$P:$P),AK114)=6,IFERROR(_xlfn.XLOOKUP(I114,Library!$J:$J,Library!$P:$P),AK114)=7),"N/A",AO114))</f>
        <v>2</v>
      </c>
      <c r="F114" s="25" t="str">
        <f t="shared" si="14"/>
        <v>Y</v>
      </c>
      <c r="G114" s="25" t="str">
        <f t="shared" si="15"/>
        <v>N</v>
      </c>
      <c r="H114" s="25" t="s">
        <v>128</v>
      </c>
      <c r="I114" s="29" t="s">
        <v>459</v>
      </c>
      <c r="J114" s="44" t="str">
        <f t="shared" si="19"/>
        <v>投资级别优先可赎回/可售回债</v>
      </c>
      <c r="K114" s="27" t="s">
        <v>24</v>
      </c>
      <c r="L114" s="29">
        <v>87.991</v>
      </c>
      <c r="M114" s="29">
        <v>88.269000000000005</v>
      </c>
      <c r="N114" s="29">
        <v>5.458081324084656</v>
      </c>
      <c r="O114" s="29">
        <v>5.4327211611610888</v>
      </c>
      <c r="P114" s="30">
        <v>4.45</v>
      </c>
      <c r="Q114" s="27" t="s">
        <v>107</v>
      </c>
      <c r="R114" s="31">
        <v>2</v>
      </c>
      <c r="S114" s="25" t="s">
        <v>3577</v>
      </c>
      <c r="T114" s="25" t="s">
        <v>110</v>
      </c>
      <c r="U114" s="25" t="s">
        <v>3612</v>
      </c>
      <c r="V114" s="25" t="s">
        <v>128</v>
      </c>
      <c r="W114" s="23" t="s">
        <v>959</v>
      </c>
      <c r="X114" s="23" t="s">
        <v>960</v>
      </c>
      <c r="Y114" s="23" t="s">
        <v>1017</v>
      </c>
      <c r="Z114" s="23" t="s">
        <v>1066</v>
      </c>
      <c r="AA114" s="23" t="s">
        <v>114</v>
      </c>
      <c r="AB114" s="23" t="s">
        <v>108</v>
      </c>
      <c r="AC114" s="23" t="s">
        <v>2166</v>
      </c>
      <c r="AD114" s="25">
        <f t="shared" ca="1" si="12"/>
        <v>19.526027397260275</v>
      </c>
      <c r="AE114" s="45">
        <v>3000000000</v>
      </c>
      <c r="AF114" s="33">
        <f>VLOOKUP(J114,Library!A:B,2,0)</f>
        <v>1</v>
      </c>
      <c r="AG114" s="33">
        <f>VLOOKUP(J114,Library!A:G,7,0)</f>
        <v>3</v>
      </c>
      <c r="AH114" s="28">
        <f>VLOOKUP(W114,Library!W:X,2,0)</f>
        <v>1</v>
      </c>
      <c r="AI114" s="28">
        <f>VLOOKUP(X114,Library!Y:Z,2,0)</f>
        <v>1</v>
      </c>
      <c r="AJ114" s="28" t="str">
        <f>VLOOKUP(Y114,Library!AA:AB,2,0)</f>
        <v>N/A</v>
      </c>
      <c r="AK114" s="33">
        <f>IF(MAX(AH114,AI114,AJ114)=0,VLOOKUP(I114,Library!$J:$P,7,0),MAX(AH114,AI114,AJ114))</f>
        <v>1</v>
      </c>
      <c r="AL114" s="33">
        <f t="shared" ca="1" si="16"/>
        <v>5</v>
      </c>
      <c r="AM114" s="33">
        <f>VLOOKUP(AB114,Library!T:U,2,0)</f>
        <v>1</v>
      </c>
      <c r="AN114" s="34">
        <f t="shared" ca="1" si="17"/>
        <v>1.9000000000000001</v>
      </c>
      <c r="AO114" s="33">
        <f t="shared" ca="1" si="18"/>
        <v>2</v>
      </c>
      <c r="AP114" s="28" t="s">
        <v>136</v>
      </c>
      <c r="AQ114" s="25" t="s">
        <v>128</v>
      </c>
      <c r="AR114" s="28" t="s">
        <v>460</v>
      </c>
      <c r="AS114" s="28" t="s">
        <v>461</v>
      </c>
      <c r="AT114" s="28" t="s">
        <v>458</v>
      </c>
      <c r="AU114" s="23" t="s">
        <v>464</v>
      </c>
      <c r="AV114" s="23" t="s">
        <v>35</v>
      </c>
      <c r="AW114" s="25" t="s">
        <v>128</v>
      </c>
      <c r="AX114" s="25" t="s">
        <v>128</v>
      </c>
      <c r="AY114" s="25" t="s">
        <v>128</v>
      </c>
      <c r="AZ114" s="25" t="s">
        <v>128</v>
      </c>
      <c r="BA114" s="25" t="s">
        <v>128</v>
      </c>
      <c r="BB114" s="25" t="s">
        <v>128</v>
      </c>
      <c r="BC114" s="25" t="s">
        <v>128</v>
      </c>
      <c r="BD114" s="25" t="s">
        <v>128</v>
      </c>
      <c r="BE114" s="25" t="s">
        <v>128</v>
      </c>
      <c r="BF114" s="25" t="s">
        <v>128</v>
      </c>
      <c r="BG114" s="25" t="s">
        <v>128</v>
      </c>
      <c r="BH114" s="25" t="s">
        <v>128</v>
      </c>
      <c r="BI114" s="25" t="s">
        <v>114</v>
      </c>
      <c r="BJ114" s="23" t="s">
        <v>128</v>
      </c>
      <c r="BK114" t="s">
        <v>3460</v>
      </c>
      <c r="BL114" s="27" t="s">
        <v>463</v>
      </c>
      <c r="BM114" s="28">
        <v>30243000</v>
      </c>
      <c r="BN114" s="72">
        <f t="shared" si="13"/>
        <v>1.0081E-2</v>
      </c>
    </row>
    <row r="115" spans="1:66" ht="15">
      <c r="A115" s="28">
        <v>111</v>
      </c>
      <c r="B115" s="27" t="s">
        <v>465</v>
      </c>
      <c r="C115" s="28" t="s">
        <v>1258</v>
      </c>
      <c r="D115" s="27" t="s">
        <v>1792</v>
      </c>
      <c r="E115" s="43">
        <f ca="1">IF(AW115="Y","Defaulted",IF(OR(IFERROR(_xlfn.XLOOKUP(I115,Library!$J:$J,Library!$P:$P),AK115)=6,IFERROR(_xlfn.XLOOKUP(I115,Library!$J:$J,Library!$P:$P),AK115)=7),"N/A",AO115))</f>
        <v>2</v>
      </c>
      <c r="F115" s="25" t="str">
        <f t="shared" si="14"/>
        <v>Y</v>
      </c>
      <c r="G115" s="25" t="str">
        <f t="shared" si="15"/>
        <v>N</v>
      </c>
      <c r="H115" s="25" t="s">
        <v>128</v>
      </c>
      <c r="I115" s="29" t="s">
        <v>467</v>
      </c>
      <c r="J115" s="44" t="str">
        <f t="shared" si="19"/>
        <v>投资级别优先可赎回/可售回债</v>
      </c>
      <c r="K115" s="27" t="s">
        <v>24</v>
      </c>
      <c r="L115" s="29">
        <v>87.986000000000004</v>
      </c>
      <c r="M115" s="29">
        <v>88.084999999999994</v>
      </c>
      <c r="N115" s="29">
        <v>4.2736054978021789</v>
      </c>
      <c r="O115" s="29">
        <v>4.2508109794644238</v>
      </c>
      <c r="P115" s="30">
        <v>1.7</v>
      </c>
      <c r="Q115" s="27" t="s">
        <v>107</v>
      </c>
      <c r="R115" s="31">
        <v>2</v>
      </c>
      <c r="S115" s="25" t="s">
        <v>3512</v>
      </c>
      <c r="T115" s="25" t="s">
        <v>110</v>
      </c>
      <c r="U115" s="25" t="s">
        <v>470</v>
      </c>
      <c r="V115" s="25" t="s">
        <v>128</v>
      </c>
      <c r="W115" s="23" t="s">
        <v>962</v>
      </c>
      <c r="X115" s="23" t="s">
        <v>960</v>
      </c>
      <c r="Y115" s="23" t="s">
        <v>8</v>
      </c>
      <c r="Z115" s="23" t="s">
        <v>1066</v>
      </c>
      <c r="AA115" s="23" t="s">
        <v>114</v>
      </c>
      <c r="AB115" s="23" t="s">
        <v>108</v>
      </c>
      <c r="AC115" s="23" t="s">
        <v>2167</v>
      </c>
      <c r="AD115" s="25">
        <f t="shared" ca="1" si="12"/>
        <v>5.2684931506849315</v>
      </c>
      <c r="AE115" s="45">
        <v>1000000000</v>
      </c>
      <c r="AF115" s="33">
        <f>VLOOKUP(J115,Library!A:B,2,0)</f>
        <v>1</v>
      </c>
      <c r="AG115" s="33">
        <f>VLOOKUP(J115,Library!A:G,7,0)</f>
        <v>3</v>
      </c>
      <c r="AH115" s="28">
        <f>VLOOKUP(W115,Library!W:X,2,0)</f>
        <v>2</v>
      </c>
      <c r="AI115" s="28">
        <f>VLOOKUP(X115,Library!Y:Z,2,0)</f>
        <v>1</v>
      </c>
      <c r="AJ115" s="28" t="str">
        <f>VLOOKUP(Y115,Library!AA:AB,2,0)</f>
        <v>N/A</v>
      </c>
      <c r="AK115" s="33">
        <f>IF(MAX(AH115,AI115,AJ115)=0,VLOOKUP(I115,Library!$J:$P,7,0),MAX(AH115,AI115,AJ115))</f>
        <v>2</v>
      </c>
      <c r="AL115" s="33">
        <f t="shared" ca="1" si="16"/>
        <v>4</v>
      </c>
      <c r="AM115" s="33">
        <f>VLOOKUP(AB115,Library!T:U,2,0)</f>
        <v>1</v>
      </c>
      <c r="AN115" s="34">
        <f t="shared" ca="1" si="17"/>
        <v>2.0499999999999998</v>
      </c>
      <c r="AO115" s="33">
        <f t="shared" ca="1" si="18"/>
        <v>2</v>
      </c>
      <c r="AP115" s="28" t="s">
        <v>136</v>
      </c>
      <c r="AQ115" s="25" t="s">
        <v>128</v>
      </c>
      <c r="AR115" s="28" t="s">
        <v>468</v>
      </c>
      <c r="AS115" s="28" t="s">
        <v>469</v>
      </c>
      <c r="AT115" s="28" t="s">
        <v>466</v>
      </c>
      <c r="AU115" s="23" t="s">
        <v>470</v>
      </c>
      <c r="AV115" s="23" t="s">
        <v>35</v>
      </c>
      <c r="AW115" s="25" t="s">
        <v>128</v>
      </c>
      <c r="AX115" s="25" t="s">
        <v>128</v>
      </c>
      <c r="AY115" s="25" t="s">
        <v>128</v>
      </c>
      <c r="AZ115" s="25" t="s">
        <v>128</v>
      </c>
      <c r="BA115" s="25" t="s">
        <v>128</v>
      </c>
      <c r="BB115" s="25" t="s">
        <v>128</v>
      </c>
      <c r="BC115" s="25" t="s">
        <v>128</v>
      </c>
      <c r="BD115" s="25" t="s">
        <v>128</v>
      </c>
      <c r="BE115" s="25" t="s">
        <v>128</v>
      </c>
      <c r="BF115" s="25" t="s">
        <v>128</v>
      </c>
      <c r="BG115" s="25" t="s">
        <v>128</v>
      </c>
      <c r="BH115" s="25" t="s">
        <v>128</v>
      </c>
      <c r="BI115" s="25" t="s">
        <v>114</v>
      </c>
      <c r="BJ115" s="23" t="s">
        <v>128</v>
      </c>
      <c r="BK115" t="s">
        <v>3460</v>
      </c>
      <c r="BL115" s="27" t="s">
        <v>465</v>
      </c>
      <c r="BM115" s="28">
        <v>48542000</v>
      </c>
      <c r="BN115" s="72">
        <f t="shared" si="13"/>
        <v>4.8542000000000002E-2</v>
      </c>
    </row>
    <row r="116" spans="1:66" ht="15">
      <c r="A116" s="28">
        <v>112</v>
      </c>
      <c r="B116" s="27" t="s">
        <v>471</v>
      </c>
      <c r="C116" s="28" t="s">
        <v>1259</v>
      </c>
      <c r="D116" s="27" t="s">
        <v>1792</v>
      </c>
      <c r="E116" s="43">
        <f ca="1">IF(AW116="Y","Defaulted",IF(OR(IFERROR(_xlfn.XLOOKUP(I116,Library!$J:$J,Library!$P:$P),AK116)=6,IFERROR(_xlfn.XLOOKUP(I116,Library!$J:$J,Library!$P:$P),AK116)=7),"N/A",AO116))</f>
        <v>2</v>
      </c>
      <c r="F116" s="25" t="str">
        <f t="shared" si="14"/>
        <v>Y</v>
      </c>
      <c r="G116" s="25" t="str">
        <f t="shared" si="15"/>
        <v>N</v>
      </c>
      <c r="H116" s="25" t="s">
        <v>128</v>
      </c>
      <c r="I116" s="29" t="s">
        <v>467</v>
      </c>
      <c r="J116" s="44" t="str">
        <f t="shared" si="19"/>
        <v>投资级别优先可赎回/可售回债</v>
      </c>
      <c r="K116" s="27" t="s">
        <v>24</v>
      </c>
      <c r="L116" s="29">
        <v>99.930999999999997</v>
      </c>
      <c r="M116" s="29">
        <v>100.071</v>
      </c>
      <c r="N116" s="29">
        <v>4.3113072123116281</v>
      </c>
      <c r="O116" s="29">
        <v>4.2880067391447554</v>
      </c>
      <c r="P116" s="30">
        <v>4.3</v>
      </c>
      <c r="Q116" s="27" t="s">
        <v>107</v>
      </c>
      <c r="R116" s="31">
        <v>2</v>
      </c>
      <c r="S116" s="25" t="s">
        <v>3613</v>
      </c>
      <c r="T116" s="25" t="s">
        <v>110</v>
      </c>
      <c r="U116" s="25" t="s">
        <v>3614</v>
      </c>
      <c r="V116" s="25" t="s">
        <v>128</v>
      </c>
      <c r="W116" s="23" t="s">
        <v>962</v>
      </c>
      <c r="X116" s="23" t="s">
        <v>960</v>
      </c>
      <c r="Y116" s="23" t="s">
        <v>8</v>
      </c>
      <c r="Z116" s="23" t="s">
        <v>1066</v>
      </c>
      <c r="AA116" s="23" t="s">
        <v>114</v>
      </c>
      <c r="AB116" s="23" t="s">
        <v>108</v>
      </c>
      <c r="AC116" s="23" t="s">
        <v>2168</v>
      </c>
      <c r="AD116" s="25">
        <f t="shared" ca="1" si="12"/>
        <v>7.0328767123287674</v>
      </c>
      <c r="AE116" s="45">
        <v>1000000000</v>
      </c>
      <c r="AF116" s="33">
        <f>VLOOKUP(J116,Library!A:B,2,0)</f>
        <v>1</v>
      </c>
      <c r="AG116" s="33">
        <f>VLOOKUP(J116,Library!A:G,7,0)</f>
        <v>3</v>
      </c>
      <c r="AH116" s="28">
        <f>VLOOKUP(W116,Library!W:X,2,0)</f>
        <v>2</v>
      </c>
      <c r="AI116" s="28">
        <f>VLOOKUP(X116,Library!Y:Z,2,0)</f>
        <v>1</v>
      </c>
      <c r="AJ116" s="28" t="str">
        <f>VLOOKUP(Y116,Library!AA:AB,2,0)</f>
        <v>N/A</v>
      </c>
      <c r="AK116" s="33">
        <f>IF(MAX(AH116,AI116,AJ116)=0,VLOOKUP(I116,Library!$J:$P,7,0),MAX(AH116,AI116,AJ116))</f>
        <v>2</v>
      </c>
      <c r="AL116" s="33">
        <f t="shared" ca="1" si="16"/>
        <v>4</v>
      </c>
      <c r="AM116" s="33">
        <f>VLOOKUP(AB116,Library!T:U,2,0)</f>
        <v>1</v>
      </c>
      <c r="AN116" s="34">
        <f t="shared" ca="1" si="17"/>
        <v>2.0499999999999998</v>
      </c>
      <c r="AO116" s="33">
        <f t="shared" ca="1" si="18"/>
        <v>2</v>
      </c>
      <c r="AP116" s="28" t="s">
        <v>136</v>
      </c>
      <c r="AQ116" s="25" t="s">
        <v>128</v>
      </c>
      <c r="AR116" s="28" t="s">
        <v>468</v>
      </c>
      <c r="AS116" s="28" t="s">
        <v>469</v>
      </c>
      <c r="AT116" s="28" t="s">
        <v>466</v>
      </c>
      <c r="AU116" s="23" t="s">
        <v>472</v>
      </c>
      <c r="AV116" s="23" t="s">
        <v>35</v>
      </c>
      <c r="AW116" s="25" t="s">
        <v>128</v>
      </c>
      <c r="AX116" s="25" t="s">
        <v>128</v>
      </c>
      <c r="AY116" s="25" t="s">
        <v>128</v>
      </c>
      <c r="AZ116" s="25" t="s">
        <v>128</v>
      </c>
      <c r="BA116" s="25" t="s">
        <v>128</v>
      </c>
      <c r="BB116" s="25" t="s">
        <v>128</v>
      </c>
      <c r="BC116" s="25" t="s">
        <v>128</v>
      </c>
      <c r="BD116" s="25" t="s">
        <v>128</v>
      </c>
      <c r="BE116" s="25" t="s">
        <v>128</v>
      </c>
      <c r="BF116" s="25" t="s">
        <v>128</v>
      </c>
      <c r="BG116" s="25" t="s">
        <v>128</v>
      </c>
      <c r="BH116" s="25" t="s">
        <v>128</v>
      </c>
      <c r="BI116" s="25" t="s">
        <v>114</v>
      </c>
      <c r="BJ116" s="23" t="s">
        <v>128</v>
      </c>
      <c r="BK116" t="s">
        <v>3460</v>
      </c>
      <c r="BL116" s="27" t="s">
        <v>471</v>
      </c>
      <c r="BM116" s="28">
        <v>29540000</v>
      </c>
      <c r="BN116" s="72">
        <f t="shared" si="13"/>
        <v>2.954E-2</v>
      </c>
    </row>
    <row r="117" spans="1:66" ht="15">
      <c r="A117" s="28">
        <v>113</v>
      </c>
      <c r="B117" s="27" t="s">
        <v>473</v>
      </c>
      <c r="C117" s="28" t="s">
        <v>1260</v>
      </c>
      <c r="D117" s="27" t="s">
        <v>1792</v>
      </c>
      <c r="E117" s="43">
        <f ca="1">IF(AW117="Y","Defaulted",IF(OR(IFERROR(_xlfn.XLOOKUP(I117,Library!$J:$J,Library!$P:$P),AK117)=6,IFERROR(_xlfn.XLOOKUP(I117,Library!$J:$J,Library!$P:$P),AK117)=7),"N/A",AO117))</f>
        <v>3</v>
      </c>
      <c r="F117" s="25" t="str">
        <f t="shared" si="14"/>
        <v>N</v>
      </c>
      <c r="G117" s="25" t="str">
        <f t="shared" si="15"/>
        <v>N</v>
      </c>
      <c r="H117" s="25" t="s">
        <v>128</v>
      </c>
      <c r="I117" s="29" t="s">
        <v>467</v>
      </c>
      <c r="J117" s="44" t="str">
        <f t="shared" si="19"/>
        <v>投资级别优先普通债</v>
      </c>
      <c r="K117" s="27" t="s">
        <v>24</v>
      </c>
      <c r="L117" s="29">
        <v>86.853999999999999</v>
      </c>
      <c r="M117" s="29">
        <v>87.046000000000006</v>
      </c>
      <c r="N117" s="29">
        <v>5.4974065945443638</v>
      </c>
      <c r="O117" s="29">
        <v>5.4794339492151387</v>
      </c>
      <c r="P117" s="30">
        <v>4.375</v>
      </c>
      <c r="Q117" s="27" t="s">
        <v>107</v>
      </c>
      <c r="R117" s="31">
        <v>2</v>
      </c>
      <c r="S117" s="25" t="s">
        <v>3499</v>
      </c>
      <c r="T117" s="25" t="s">
        <v>128</v>
      </c>
      <c r="U117" s="25" t="s">
        <v>3496</v>
      </c>
      <c r="V117" s="25" t="s">
        <v>128</v>
      </c>
      <c r="W117" s="23" t="s">
        <v>962</v>
      </c>
      <c r="X117" s="23" t="s">
        <v>960</v>
      </c>
      <c r="Y117" s="23" t="s">
        <v>8</v>
      </c>
      <c r="Z117" s="23" t="s">
        <v>1066</v>
      </c>
      <c r="AA117" s="23" t="s">
        <v>114</v>
      </c>
      <c r="AB117" s="23" t="s">
        <v>108</v>
      </c>
      <c r="AC117" s="23" t="s">
        <v>2169</v>
      </c>
      <c r="AD117" s="25">
        <f t="shared" ca="1" si="12"/>
        <v>19.049315068493151</v>
      </c>
      <c r="AE117" s="45">
        <v>2000000000</v>
      </c>
      <c r="AF117" s="33">
        <f>VLOOKUP(J117,Library!A:B,2,0)</f>
        <v>1</v>
      </c>
      <c r="AG117" s="33">
        <f>VLOOKUP(J117,Library!A:G,7,0)</f>
        <v>3</v>
      </c>
      <c r="AH117" s="28">
        <f>VLOOKUP(W117,Library!W:X,2,0)</f>
        <v>2</v>
      </c>
      <c r="AI117" s="28">
        <f>VLOOKUP(X117,Library!Y:Z,2,0)</f>
        <v>1</v>
      </c>
      <c r="AJ117" s="28" t="str">
        <f>VLOOKUP(Y117,Library!AA:AB,2,0)</f>
        <v>N/A</v>
      </c>
      <c r="AK117" s="33">
        <f>IF(MAX(AH117,AI117,AJ117)=0,VLOOKUP(I117,Library!$J:$P,7,0),MAX(AH117,AI117,AJ117))</f>
        <v>2</v>
      </c>
      <c r="AL117" s="33">
        <f t="shared" ca="1" si="16"/>
        <v>5</v>
      </c>
      <c r="AM117" s="33">
        <f>VLOOKUP(AB117,Library!T:U,2,0)</f>
        <v>1</v>
      </c>
      <c r="AN117" s="34">
        <f t="shared" ca="1" si="17"/>
        <v>2.15</v>
      </c>
      <c r="AO117" s="33">
        <f t="shared" ca="1" si="18"/>
        <v>3</v>
      </c>
      <c r="AP117" s="28" t="s">
        <v>136</v>
      </c>
      <c r="AQ117" s="25" t="s">
        <v>128</v>
      </c>
      <c r="AR117" s="28" t="s">
        <v>468</v>
      </c>
      <c r="AS117" s="28" t="s">
        <v>469</v>
      </c>
      <c r="AT117" s="28" t="s">
        <v>466</v>
      </c>
      <c r="AU117" s="23" t="s">
        <v>114</v>
      </c>
      <c r="AV117" s="23" t="s">
        <v>115</v>
      </c>
      <c r="AW117" s="25" t="s">
        <v>128</v>
      </c>
      <c r="AX117" s="25" t="s">
        <v>128</v>
      </c>
      <c r="AY117" s="25" t="s">
        <v>128</v>
      </c>
      <c r="AZ117" s="25" t="s">
        <v>128</v>
      </c>
      <c r="BA117" s="25" t="s">
        <v>128</v>
      </c>
      <c r="BB117" s="25" t="s">
        <v>128</v>
      </c>
      <c r="BC117" s="25" t="s">
        <v>128</v>
      </c>
      <c r="BD117" s="25" t="s">
        <v>128</v>
      </c>
      <c r="BE117" s="25" t="s">
        <v>128</v>
      </c>
      <c r="BF117" s="25" t="s">
        <v>128</v>
      </c>
      <c r="BG117" s="25" t="s">
        <v>128</v>
      </c>
      <c r="BH117" s="25" t="s">
        <v>128</v>
      </c>
      <c r="BI117" s="25" t="s">
        <v>114</v>
      </c>
      <c r="BJ117" s="23" t="s">
        <v>128</v>
      </c>
      <c r="BK117" t="s">
        <v>3460</v>
      </c>
      <c r="BL117" s="27" t="s">
        <v>473</v>
      </c>
      <c r="BM117" s="28">
        <v>62961000</v>
      </c>
      <c r="BN117" s="72">
        <f t="shared" si="13"/>
        <v>3.1480500000000002E-2</v>
      </c>
    </row>
    <row r="118" spans="1:66" ht="15">
      <c r="A118" s="28">
        <v>114</v>
      </c>
      <c r="B118" s="27" t="s">
        <v>474</v>
      </c>
      <c r="C118" s="28" t="s">
        <v>1261</v>
      </c>
      <c r="D118" s="27" t="s">
        <v>1792</v>
      </c>
      <c r="E118" s="43">
        <f ca="1">IF(AW118="Y","Defaulted",IF(OR(IFERROR(_xlfn.XLOOKUP(I118,Library!$J:$J,Library!$P:$P),AK118)=6,IFERROR(_xlfn.XLOOKUP(I118,Library!$J:$J,Library!$P:$P),AK118)=7),"N/A",AO118))</f>
        <v>3</v>
      </c>
      <c r="F118" s="25" t="str">
        <f t="shared" si="14"/>
        <v>Y</v>
      </c>
      <c r="G118" s="25" t="str">
        <f t="shared" si="15"/>
        <v>N</v>
      </c>
      <c r="H118" s="25" t="s">
        <v>128</v>
      </c>
      <c r="I118" s="29" t="s">
        <v>467</v>
      </c>
      <c r="J118" s="44" t="str">
        <f t="shared" si="19"/>
        <v>投资级别优先可赎回/可售回债</v>
      </c>
      <c r="K118" s="27" t="s">
        <v>24</v>
      </c>
      <c r="L118" s="29">
        <v>61.098999999999997</v>
      </c>
      <c r="M118" s="29">
        <v>61.246000000000002</v>
      </c>
      <c r="N118" s="29">
        <v>5.594037411132839</v>
      </c>
      <c r="O118" s="29">
        <v>5.5788172761903541</v>
      </c>
      <c r="P118" s="30">
        <v>2.7</v>
      </c>
      <c r="Q118" s="27" t="s">
        <v>107</v>
      </c>
      <c r="R118" s="31">
        <v>2</v>
      </c>
      <c r="S118" s="25" t="s">
        <v>3512</v>
      </c>
      <c r="T118" s="25" t="s">
        <v>110</v>
      </c>
      <c r="U118" s="25" t="s">
        <v>3615</v>
      </c>
      <c r="V118" s="25" t="s">
        <v>128</v>
      </c>
      <c r="W118" s="23" t="s">
        <v>962</v>
      </c>
      <c r="X118" s="23" t="s">
        <v>960</v>
      </c>
      <c r="Y118" s="23" t="s">
        <v>8</v>
      </c>
      <c r="Z118" s="23" t="s">
        <v>1066</v>
      </c>
      <c r="AA118" s="23" t="s">
        <v>114</v>
      </c>
      <c r="AB118" s="23" t="s">
        <v>108</v>
      </c>
      <c r="AC118" s="23" t="s">
        <v>2170</v>
      </c>
      <c r="AD118" s="25">
        <f t="shared" ref="AD118:AD167" ca="1" si="20">IF(AC118="N/A","N/A",(AC118-TODAY())/365)</f>
        <v>25.282191780821918</v>
      </c>
      <c r="AE118" s="45">
        <v>1800000000</v>
      </c>
      <c r="AF118" s="33">
        <f>VLOOKUP(J118,Library!A:B,2,0)</f>
        <v>1</v>
      </c>
      <c r="AG118" s="33">
        <f>VLOOKUP(J118,Library!A:G,7,0)</f>
        <v>3</v>
      </c>
      <c r="AH118" s="28">
        <f>VLOOKUP(W118,Library!W:X,2,0)</f>
        <v>2</v>
      </c>
      <c r="AI118" s="28">
        <f>VLOOKUP(X118,Library!Y:Z,2,0)</f>
        <v>1</v>
      </c>
      <c r="AJ118" s="28" t="str">
        <f>VLOOKUP(Y118,Library!AA:AB,2,0)</f>
        <v>N/A</v>
      </c>
      <c r="AK118" s="33">
        <f>IF(MAX(AH118,AI118,AJ118)=0,VLOOKUP(I118,Library!$J:$P,7,0),MAX(AH118,AI118,AJ118))</f>
        <v>2</v>
      </c>
      <c r="AL118" s="33">
        <f t="shared" ca="1" si="16"/>
        <v>5</v>
      </c>
      <c r="AM118" s="33">
        <f>VLOOKUP(AB118,Library!T:U,2,0)</f>
        <v>1</v>
      </c>
      <c r="AN118" s="34">
        <f t="shared" ca="1" si="17"/>
        <v>2.15</v>
      </c>
      <c r="AO118" s="33">
        <f t="shared" ca="1" si="18"/>
        <v>3</v>
      </c>
      <c r="AP118" s="28" t="s">
        <v>136</v>
      </c>
      <c r="AQ118" s="25" t="s">
        <v>128</v>
      </c>
      <c r="AR118" s="28" t="s">
        <v>468</v>
      </c>
      <c r="AS118" s="28" t="s">
        <v>469</v>
      </c>
      <c r="AT118" s="28" t="s">
        <v>466</v>
      </c>
      <c r="AU118" s="23" t="s">
        <v>475</v>
      </c>
      <c r="AV118" s="23" t="s">
        <v>35</v>
      </c>
      <c r="AW118" s="25" t="s">
        <v>128</v>
      </c>
      <c r="AX118" s="25" t="s">
        <v>128</v>
      </c>
      <c r="AY118" s="25" t="s">
        <v>128</v>
      </c>
      <c r="AZ118" s="25" t="s">
        <v>128</v>
      </c>
      <c r="BA118" s="25" t="s">
        <v>128</v>
      </c>
      <c r="BB118" s="25" t="s">
        <v>128</v>
      </c>
      <c r="BC118" s="25" t="s">
        <v>128</v>
      </c>
      <c r="BD118" s="25" t="s">
        <v>128</v>
      </c>
      <c r="BE118" s="25" t="s">
        <v>128</v>
      </c>
      <c r="BF118" s="25" t="s">
        <v>128</v>
      </c>
      <c r="BG118" s="25" t="s">
        <v>128</v>
      </c>
      <c r="BH118" s="25" t="s">
        <v>128</v>
      </c>
      <c r="BI118" s="25" t="s">
        <v>114</v>
      </c>
      <c r="BJ118" s="23" t="s">
        <v>128</v>
      </c>
      <c r="BK118" t="s">
        <v>3460</v>
      </c>
      <c r="BL118" s="27" t="s">
        <v>474</v>
      </c>
      <c r="BM118" s="28">
        <v>77805000</v>
      </c>
      <c r="BN118" s="72">
        <f t="shared" si="13"/>
        <v>4.3225E-2</v>
      </c>
    </row>
    <row r="119" spans="1:66" ht="15">
      <c r="A119" s="28">
        <v>115</v>
      </c>
      <c r="B119" s="27" t="s">
        <v>476</v>
      </c>
      <c r="C119" s="28" t="s">
        <v>1262</v>
      </c>
      <c r="D119" s="27" t="s">
        <v>1792</v>
      </c>
      <c r="E119" s="43">
        <f ca="1">IF(AW119="Y","Defaulted",IF(OR(IFERROR(_xlfn.XLOOKUP(I119,Library!$J:$J,Library!$P:$P),AK119)=6,IFERROR(_xlfn.XLOOKUP(I119,Library!$J:$J,Library!$P:$P),AK119)=7),"N/A",AO119))</f>
        <v>3</v>
      </c>
      <c r="F119" s="25" t="str">
        <f t="shared" si="14"/>
        <v>Y</v>
      </c>
      <c r="G119" s="25" t="str">
        <f t="shared" si="15"/>
        <v>N</v>
      </c>
      <c r="H119" s="25" t="s">
        <v>128</v>
      </c>
      <c r="I119" s="29" t="s">
        <v>467</v>
      </c>
      <c r="J119" s="44" t="str">
        <f t="shared" si="19"/>
        <v>投资级别优先可赎回/可售回债</v>
      </c>
      <c r="K119" s="27" t="s">
        <v>24</v>
      </c>
      <c r="L119" s="29">
        <v>53.561999999999998</v>
      </c>
      <c r="M119" s="29">
        <v>53.735999999999997</v>
      </c>
      <c r="N119" s="29">
        <v>5.6166456821013782</v>
      </c>
      <c r="O119" s="29">
        <v>5.5985636353292056</v>
      </c>
      <c r="P119" s="30">
        <v>2.5499999999999998</v>
      </c>
      <c r="Q119" s="27" t="s">
        <v>107</v>
      </c>
      <c r="R119" s="31">
        <v>2</v>
      </c>
      <c r="S119" s="25" t="s">
        <v>3616</v>
      </c>
      <c r="T119" s="25" t="s">
        <v>110</v>
      </c>
      <c r="U119" s="25" t="s">
        <v>3617</v>
      </c>
      <c r="V119" s="25" t="s">
        <v>128</v>
      </c>
      <c r="W119" s="23" t="s">
        <v>962</v>
      </c>
      <c r="X119" s="23" t="s">
        <v>960</v>
      </c>
      <c r="Y119" s="23" t="s">
        <v>8</v>
      </c>
      <c r="Z119" s="23" t="s">
        <v>1066</v>
      </c>
      <c r="AA119" s="23" t="s">
        <v>114</v>
      </c>
      <c r="AB119" s="23" t="s">
        <v>108</v>
      </c>
      <c r="AC119" s="23" t="s">
        <v>2171</v>
      </c>
      <c r="AD119" s="25">
        <f t="shared" ca="1" si="20"/>
        <v>34.331506849315069</v>
      </c>
      <c r="AE119" s="45">
        <v>1750000000</v>
      </c>
      <c r="AF119" s="33">
        <f>VLOOKUP(J119,Library!A:B,2,0)</f>
        <v>1</v>
      </c>
      <c r="AG119" s="33">
        <f>VLOOKUP(J119,Library!A:G,7,0)</f>
        <v>3</v>
      </c>
      <c r="AH119" s="28">
        <f>VLOOKUP(W119,Library!W:X,2,0)</f>
        <v>2</v>
      </c>
      <c r="AI119" s="28">
        <f>VLOOKUP(X119,Library!Y:Z,2,0)</f>
        <v>1</v>
      </c>
      <c r="AJ119" s="28" t="str">
        <f>VLOOKUP(Y119,Library!AA:AB,2,0)</f>
        <v>N/A</v>
      </c>
      <c r="AK119" s="33">
        <f>IF(MAX(AH119,AI119,AJ119)=0,VLOOKUP(I119,Library!$J:$P,7,0),MAX(AH119,AI119,AJ119))</f>
        <v>2</v>
      </c>
      <c r="AL119" s="33">
        <f t="shared" ca="1" si="16"/>
        <v>5</v>
      </c>
      <c r="AM119" s="33">
        <f>VLOOKUP(AB119,Library!T:U,2,0)</f>
        <v>1</v>
      </c>
      <c r="AN119" s="34">
        <f t="shared" ca="1" si="17"/>
        <v>2.15</v>
      </c>
      <c r="AO119" s="33">
        <f t="shared" ca="1" si="18"/>
        <v>3</v>
      </c>
      <c r="AP119" s="28" t="s">
        <v>136</v>
      </c>
      <c r="AQ119" s="25" t="s">
        <v>128</v>
      </c>
      <c r="AR119" s="28" t="s">
        <v>468</v>
      </c>
      <c r="AS119" s="28" t="s">
        <v>469</v>
      </c>
      <c r="AT119" s="28" t="s">
        <v>466</v>
      </c>
      <c r="AU119" s="23" t="s">
        <v>477</v>
      </c>
      <c r="AV119" s="23" t="s">
        <v>35</v>
      </c>
      <c r="AW119" s="25" t="s">
        <v>128</v>
      </c>
      <c r="AX119" s="25" t="s">
        <v>128</v>
      </c>
      <c r="AY119" s="25" t="s">
        <v>128</v>
      </c>
      <c r="AZ119" s="25" t="s">
        <v>128</v>
      </c>
      <c r="BA119" s="25" t="s">
        <v>128</v>
      </c>
      <c r="BB119" s="25" t="s">
        <v>128</v>
      </c>
      <c r="BC119" s="25" t="s">
        <v>128</v>
      </c>
      <c r="BD119" s="25" t="s">
        <v>128</v>
      </c>
      <c r="BE119" s="25" t="s">
        <v>128</v>
      </c>
      <c r="BF119" s="25" t="s">
        <v>128</v>
      </c>
      <c r="BG119" s="25" t="s">
        <v>128</v>
      </c>
      <c r="BH119" s="25" t="s">
        <v>128</v>
      </c>
      <c r="BI119" s="25" t="s">
        <v>114</v>
      </c>
      <c r="BJ119" s="23" t="s">
        <v>128</v>
      </c>
      <c r="BK119" t="s">
        <v>3460</v>
      </c>
      <c r="BL119" s="27" t="s">
        <v>476</v>
      </c>
      <c r="BM119" s="28">
        <v>110408000</v>
      </c>
      <c r="BN119" s="72">
        <f t="shared" si="13"/>
        <v>6.309028571428571E-2</v>
      </c>
    </row>
    <row r="120" spans="1:66" ht="15">
      <c r="A120" s="28">
        <v>116</v>
      </c>
      <c r="B120" s="27" t="s">
        <v>483</v>
      </c>
      <c r="C120" s="28" t="s">
        <v>1263</v>
      </c>
      <c r="D120" s="27" t="s">
        <v>478</v>
      </c>
      <c r="E120" s="43">
        <f ca="1">IF(AW120="Y","Defaulted",IF(OR(IFERROR(_xlfn.XLOOKUP(I120,Library!$J:$J,Library!$P:$P),AK120)=6,IFERROR(_xlfn.XLOOKUP(I120,Library!$J:$J,Library!$P:$P),AK120)=7),"N/A",AO120))</f>
        <v>3</v>
      </c>
      <c r="F120" s="25" t="str">
        <f t="shared" si="14"/>
        <v>Y</v>
      </c>
      <c r="G120" s="25" t="str">
        <f t="shared" si="15"/>
        <v>N</v>
      </c>
      <c r="H120" s="25" t="s">
        <v>128</v>
      </c>
      <c r="I120" s="29" t="s">
        <v>479</v>
      </c>
      <c r="J120" s="44" t="str">
        <f t="shared" si="19"/>
        <v>投资级别优先可赎回/可售回债</v>
      </c>
      <c r="K120" s="27" t="s">
        <v>24</v>
      </c>
      <c r="L120" s="29">
        <v>87.02</v>
      </c>
      <c r="M120" s="29">
        <v>87.097999999999999</v>
      </c>
      <c r="N120" s="29">
        <v>4.8642643269456105</v>
      </c>
      <c r="O120" s="29">
        <v>4.8472617019591651</v>
      </c>
      <c r="P120" s="30">
        <v>2.25</v>
      </c>
      <c r="Q120" s="27" t="s">
        <v>107</v>
      </c>
      <c r="R120" s="31">
        <v>2</v>
      </c>
      <c r="S120" s="25" t="s">
        <v>3590</v>
      </c>
      <c r="T120" s="25" t="s">
        <v>110</v>
      </c>
      <c r="U120" s="25" t="s">
        <v>3618</v>
      </c>
      <c r="V120" s="25" t="s">
        <v>128</v>
      </c>
      <c r="W120" s="23" t="s">
        <v>989</v>
      </c>
      <c r="X120" s="23" t="s">
        <v>990</v>
      </c>
      <c r="Y120" s="23" t="s">
        <v>3464</v>
      </c>
      <c r="Z120" s="23" t="s">
        <v>1066</v>
      </c>
      <c r="AA120" s="23" t="s">
        <v>114</v>
      </c>
      <c r="AB120" s="23" t="s">
        <v>108</v>
      </c>
      <c r="AC120" s="23" t="s">
        <v>2172</v>
      </c>
      <c r="AD120" s="25">
        <f t="shared" ca="1" si="20"/>
        <v>5.7616438356164386</v>
      </c>
      <c r="AE120" s="45">
        <v>2500000000</v>
      </c>
      <c r="AF120" s="33">
        <f>VLOOKUP(J120,Library!A:B,2,0)</f>
        <v>1</v>
      </c>
      <c r="AG120" s="33">
        <f>VLOOKUP(J120,Library!A:G,7,0)</f>
        <v>3</v>
      </c>
      <c r="AH120" s="28">
        <f>VLOOKUP(W120,Library!W:X,2,0)</f>
        <v>4</v>
      </c>
      <c r="AI120" s="28">
        <f>VLOOKUP(X120,Library!Y:Z,2,0)</f>
        <v>4</v>
      </c>
      <c r="AJ120" s="28">
        <f>VLOOKUP(Y120,Library!AA:AB,2,0)</f>
        <v>4</v>
      </c>
      <c r="AK120" s="33">
        <f>IF(MAX(AH120,AI120,AJ120)=0,VLOOKUP(I120,Library!$J:$P,7,0),MAX(AH120,AI120,AJ120))</f>
        <v>4</v>
      </c>
      <c r="AL120" s="33">
        <f t="shared" ca="1" si="16"/>
        <v>4</v>
      </c>
      <c r="AM120" s="33">
        <f>VLOOKUP(AB120,Library!T:U,2,0)</f>
        <v>1</v>
      </c>
      <c r="AN120" s="34">
        <f t="shared" ca="1" si="17"/>
        <v>2.5499999999999998</v>
      </c>
      <c r="AO120" s="33">
        <f t="shared" ca="1" si="18"/>
        <v>3</v>
      </c>
      <c r="AP120" s="28" t="s">
        <v>274</v>
      </c>
      <c r="AQ120" s="25" t="s">
        <v>128</v>
      </c>
      <c r="AR120" s="28" t="s">
        <v>480</v>
      </c>
      <c r="AS120" s="28" t="s">
        <v>481</v>
      </c>
      <c r="AT120" s="28" t="s">
        <v>482</v>
      </c>
      <c r="AU120" s="23" t="s">
        <v>484</v>
      </c>
      <c r="AV120" s="23" t="s">
        <v>35</v>
      </c>
      <c r="AW120" s="25" t="s">
        <v>128</v>
      </c>
      <c r="AX120" s="25" t="s">
        <v>128</v>
      </c>
      <c r="AY120" s="25" t="s">
        <v>128</v>
      </c>
      <c r="AZ120" s="25" t="s">
        <v>128</v>
      </c>
      <c r="BA120" s="25" t="s">
        <v>128</v>
      </c>
      <c r="BB120" s="25" t="s">
        <v>128</v>
      </c>
      <c r="BC120" s="25" t="s">
        <v>128</v>
      </c>
      <c r="BD120" s="25" t="s">
        <v>128</v>
      </c>
      <c r="BE120" s="25" t="s">
        <v>128</v>
      </c>
      <c r="BF120" s="25" t="s">
        <v>128</v>
      </c>
      <c r="BG120" s="25" t="s">
        <v>128</v>
      </c>
      <c r="BH120" s="25" t="s">
        <v>128</v>
      </c>
      <c r="BI120" s="25" t="s">
        <v>114</v>
      </c>
      <c r="BJ120" s="23" t="s">
        <v>128</v>
      </c>
      <c r="BK120" t="s">
        <v>1105</v>
      </c>
      <c r="BL120" s="27" t="s">
        <v>483</v>
      </c>
      <c r="BM120" s="28">
        <v>234125000</v>
      </c>
      <c r="BN120" s="72">
        <f t="shared" si="13"/>
        <v>9.3649999999999997E-2</v>
      </c>
    </row>
    <row r="121" spans="1:66" ht="15">
      <c r="A121" s="28">
        <v>117</v>
      </c>
      <c r="B121" s="27" t="s">
        <v>485</v>
      </c>
      <c r="C121" s="28" t="s">
        <v>1264</v>
      </c>
      <c r="D121" s="27" t="s">
        <v>478</v>
      </c>
      <c r="E121" s="43">
        <f ca="1">IF(AW121="Y","Defaulted",IF(OR(IFERROR(_xlfn.XLOOKUP(I121,Library!$J:$J,Library!$P:$P),AK121)=6,IFERROR(_xlfn.XLOOKUP(I121,Library!$J:$J,Library!$P:$P),AK121)=7),"N/A",AO121))</f>
        <v>3</v>
      </c>
      <c r="F121" s="25" t="str">
        <f t="shared" si="14"/>
        <v>Y</v>
      </c>
      <c r="G121" s="25" t="str">
        <f t="shared" si="15"/>
        <v>N</v>
      </c>
      <c r="H121" s="25" t="s">
        <v>128</v>
      </c>
      <c r="I121" s="29" t="s">
        <v>479</v>
      </c>
      <c r="J121" s="44" t="str">
        <f t="shared" si="19"/>
        <v>投资级别优先可赎回/可售回债</v>
      </c>
      <c r="K121" s="27" t="s">
        <v>24</v>
      </c>
      <c r="L121" s="29">
        <v>84.251000000000005</v>
      </c>
      <c r="M121" s="29">
        <v>84.35</v>
      </c>
      <c r="N121" s="29">
        <v>5.0778212151745707</v>
      </c>
      <c r="O121" s="29">
        <v>5.0602977697774332</v>
      </c>
      <c r="P121" s="30">
        <v>2.5499999999999998</v>
      </c>
      <c r="Q121" s="27" t="s">
        <v>107</v>
      </c>
      <c r="R121" s="31">
        <v>2</v>
      </c>
      <c r="S121" s="25" t="s">
        <v>3528</v>
      </c>
      <c r="T121" s="25" t="s">
        <v>110</v>
      </c>
      <c r="U121" s="25" t="s">
        <v>3619</v>
      </c>
      <c r="V121" s="25" t="s">
        <v>128</v>
      </c>
      <c r="W121" s="23" t="s">
        <v>989</v>
      </c>
      <c r="X121" s="23" t="s">
        <v>990</v>
      </c>
      <c r="Y121" s="23" t="s">
        <v>3464</v>
      </c>
      <c r="Z121" s="23" t="s">
        <v>1066</v>
      </c>
      <c r="AA121" s="23" t="s">
        <v>114</v>
      </c>
      <c r="AB121" s="23" t="s">
        <v>108</v>
      </c>
      <c r="AC121" s="23" t="s">
        <v>2173</v>
      </c>
      <c r="AD121" s="25">
        <f t="shared" ca="1" si="20"/>
        <v>7.5945205479452058</v>
      </c>
      <c r="AE121" s="45">
        <v>3744161000</v>
      </c>
      <c r="AF121" s="33">
        <f>VLOOKUP(J121,Library!A:B,2,0)</f>
        <v>1</v>
      </c>
      <c r="AG121" s="33">
        <f>VLOOKUP(J121,Library!A:G,7,0)</f>
        <v>3</v>
      </c>
      <c r="AH121" s="28">
        <f>VLOOKUP(W121,Library!W:X,2,0)</f>
        <v>4</v>
      </c>
      <c r="AI121" s="28">
        <f>VLOOKUP(X121,Library!Y:Z,2,0)</f>
        <v>4</v>
      </c>
      <c r="AJ121" s="28">
        <f>VLOOKUP(Y121,Library!AA:AB,2,0)</f>
        <v>4</v>
      </c>
      <c r="AK121" s="33">
        <f>IF(MAX(AH121,AI121,AJ121)=0,VLOOKUP(I121,Library!$J:$P,7,0),MAX(AH121,AI121,AJ121))</f>
        <v>4</v>
      </c>
      <c r="AL121" s="33">
        <f t="shared" ca="1" si="16"/>
        <v>4</v>
      </c>
      <c r="AM121" s="33">
        <f>VLOOKUP(AB121,Library!T:U,2,0)</f>
        <v>1</v>
      </c>
      <c r="AN121" s="34">
        <f t="shared" ca="1" si="17"/>
        <v>2.5499999999999998</v>
      </c>
      <c r="AO121" s="33">
        <f t="shared" ca="1" si="18"/>
        <v>3</v>
      </c>
      <c r="AP121" s="28" t="s">
        <v>136</v>
      </c>
      <c r="AQ121" s="25" t="s">
        <v>128</v>
      </c>
      <c r="AR121" s="28" t="s">
        <v>480</v>
      </c>
      <c r="AS121" s="28" t="s">
        <v>481</v>
      </c>
      <c r="AT121" s="28" t="s">
        <v>482</v>
      </c>
      <c r="AU121" s="23" t="s">
        <v>486</v>
      </c>
      <c r="AV121" s="23" t="s">
        <v>35</v>
      </c>
      <c r="AW121" s="25" t="s">
        <v>128</v>
      </c>
      <c r="AX121" s="25" t="s">
        <v>128</v>
      </c>
      <c r="AY121" s="25" t="s">
        <v>128</v>
      </c>
      <c r="AZ121" s="25" t="s">
        <v>128</v>
      </c>
      <c r="BA121" s="25" t="s">
        <v>128</v>
      </c>
      <c r="BB121" s="25" t="s">
        <v>128</v>
      </c>
      <c r="BC121" s="25" t="s">
        <v>128</v>
      </c>
      <c r="BD121" s="25" t="s">
        <v>128</v>
      </c>
      <c r="BE121" s="25" t="s">
        <v>128</v>
      </c>
      <c r="BF121" s="25" t="s">
        <v>128</v>
      </c>
      <c r="BG121" s="25" t="s">
        <v>128</v>
      </c>
      <c r="BH121" s="25" t="s">
        <v>128</v>
      </c>
      <c r="BI121" s="25" t="s">
        <v>114</v>
      </c>
      <c r="BJ121" s="23" t="s">
        <v>128</v>
      </c>
      <c r="BK121" t="s">
        <v>1105</v>
      </c>
      <c r="BL121" s="27" t="s">
        <v>485</v>
      </c>
      <c r="BM121" s="28">
        <v>220718000</v>
      </c>
      <c r="BN121" s="72">
        <f t="shared" si="13"/>
        <v>5.8949922292337323E-2</v>
      </c>
    </row>
    <row r="122" spans="1:66" ht="15">
      <c r="A122" s="28">
        <v>118</v>
      </c>
      <c r="B122" s="27" t="s">
        <v>487</v>
      </c>
      <c r="C122" s="28" t="s">
        <v>1265</v>
      </c>
      <c r="D122" s="27" t="s">
        <v>478</v>
      </c>
      <c r="E122" s="43">
        <f ca="1">IF(AW122="Y","Defaulted",IF(OR(IFERROR(_xlfn.XLOOKUP(I122,Library!$J:$J,Library!$P:$P),AK122)=6,IFERROR(_xlfn.XLOOKUP(I122,Library!$J:$J,Library!$P:$P),AK122)=7),"N/A",AO122))</f>
        <v>3</v>
      </c>
      <c r="F122" s="25" t="str">
        <f t="shared" si="14"/>
        <v>Y</v>
      </c>
      <c r="G122" s="25" t="str">
        <f t="shared" si="15"/>
        <v>N</v>
      </c>
      <c r="H122" s="25" t="s">
        <v>128</v>
      </c>
      <c r="I122" s="29" t="s">
        <v>479</v>
      </c>
      <c r="J122" s="44" t="str">
        <f t="shared" si="19"/>
        <v>投资级别优先可赎回/可售回债</v>
      </c>
      <c r="K122" s="27" t="s">
        <v>24</v>
      </c>
      <c r="L122" s="29">
        <v>101.64700000000001</v>
      </c>
      <c r="M122" s="29">
        <v>101.77</v>
      </c>
      <c r="N122" s="29">
        <v>5.1394211300352204</v>
      </c>
      <c r="O122" s="29">
        <v>5.1202670722685744</v>
      </c>
      <c r="P122" s="30">
        <v>5.4</v>
      </c>
      <c r="Q122" s="27" t="s">
        <v>107</v>
      </c>
      <c r="R122" s="31">
        <v>2</v>
      </c>
      <c r="S122" s="25" t="s">
        <v>3620</v>
      </c>
      <c r="T122" s="25" t="s">
        <v>110</v>
      </c>
      <c r="U122" s="25" t="s">
        <v>3621</v>
      </c>
      <c r="V122" s="25" t="s">
        <v>128</v>
      </c>
      <c r="W122" s="23" t="s">
        <v>989</v>
      </c>
      <c r="X122" s="23" t="s">
        <v>990</v>
      </c>
      <c r="Y122" s="23" t="s">
        <v>3464</v>
      </c>
      <c r="Z122" s="23" t="s">
        <v>1066</v>
      </c>
      <c r="AA122" s="23" t="s">
        <v>114</v>
      </c>
      <c r="AB122" s="23" t="s">
        <v>108</v>
      </c>
      <c r="AC122" s="23" t="s">
        <v>2174</v>
      </c>
      <c r="AD122" s="25">
        <f t="shared" ca="1" si="20"/>
        <v>7.8027397260273972</v>
      </c>
      <c r="AE122" s="45">
        <v>2750000000</v>
      </c>
      <c r="AF122" s="33">
        <f>VLOOKUP(J122,Library!A:B,2,0)</f>
        <v>1</v>
      </c>
      <c r="AG122" s="33">
        <f>VLOOKUP(J122,Library!A:G,7,0)</f>
        <v>3</v>
      </c>
      <c r="AH122" s="28">
        <f>VLOOKUP(W122,Library!W:X,2,0)</f>
        <v>4</v>
      </c>
      <c r="AI122" s="28">
        <f>VLOOKUP(X122,Library!Y:Z,2,0)</f>
        <v>4</v>
      </c>
      <c r="AJ122" s="28">
        <f>VLOOKUP(Y122,Library!AA:AB,2,0)</f>
        <v>4</v>
      </c>
      <c r="AK122" s="33">
        <f>IF(MAX(AH122,AI122,AJ122)=0,VLOOKUP(I122,Library!$J:$P,7,0),MAX(AH122,AI122,AJ122))</f>
        <v>4</v>
      </c>
      <c r="AL122" s="33">
        <f t="shared" ca="1" si="16"/>
        <v>4</v>
      </c>
      <c r="AM122" s="33">
        <f>VLOOKUP(AB122,Library!T:U,2,0)</f>
        <v>1</v>
      </c>
      <c r="AN122" s="34">
        <f t="shared" ca="1" si="17"/>
        <v>2.5499999999999998</v>
      </c>
      <c r="AO122" s="33">
        <f t="shared" ca="1" si="18"/>
        <v>3</v>
      </c>
      <c r="AP122" s="28" t="s">
        <v>274</v>
      </c>
      <c r="AQ122" s="25" t="s">
        <v>128</v>
      </c>
      <c r="AR122" s="28" t="s">
        <v>480</v>
      </c>
      <c r="AS122" s="28" t="s">
        <v>481</v>
      </c>
      <c r="AT122" s="28" t="s">
        <v>482</v>
      </c>
      <c r="AU122" s="23" t="s">
        <v>488</v>
      </c>
      <c r="AV122" s="23" t="s">
        <v>35</v>
      </c>
      <c r="AW122" s="25" t="s">
        <v>128</v>
      </c>
      <c r="AX122" s="25" t="s">
        <v>128</v>
      </c>
      <c r="AY122" s="25" t="s">
        <v>128</v>
      </c>
      <c r="AZ122" s="25" t="s">
        <v>128</v>
      </c>
      <c r="BA122" s="25" t="s">
        <v>128</v>
      </c>
      <c r="BB122" s="25" t="s">
        <v>128</v>
      </c>
      <c r="BC122" s="25" t="s">
        <v>128</v>
      </c>
      <c r="BD122" s="25" t="s">
        <v>128</v>
      </c>
      <c r="BE122" s="25" t="s">
        <v>128</v>
      </c>
      <c r="BF122" s="25" t="s">
        <v>128</v>
      </c>
      <c r="BG122" s="25" t="s">
        <v>128</v>
      </c>
      <c r="BH122" s="25" t="s">
        <v>128</v>
      </c>
      <c r="BI122" s="25" t="s">
        <v>114</v>
      </c>
      <c r="BJ122" s="23" t="s">
        <v>128</v>
      </c>
      <c r="BK122" t="s">
        <v>1105</v>
      </c>
      <c r="BL122" s="27" t="s">
        <v>487</v>
      </c>
      <c r="BM122" s="28">
        <v>129637000</v>
      </c>
      <c r="BN122" s="72">
        <f t="shared" si="13"/>
        <v>4.7140727272727272E-2</v>
      </c>
    </row>
    <row r="123" spans="1:66" ht="15">
      <c r="A123" s="28">
        <v>119</v>
      </c>
      <c r="B123" s="27" t="s">
        <v>489</v>
      </c>
      <c r="C123" s="28" t="s">
        <v>1266</v>
      </c>
      <c r="D123" s="27" t="s">
        <v>490</v>
      </c>
      <c r="E123" s="43">
        <f ca="1">IF(AW123="Y","Defaulted",IF(OR(IFERROR(_xlfn.XLOOKUP(I123,Library!$J:$J,Library!$P:$P),AK123)=6,IFERROR(_xlfn.XLOOKUP(I123,Library!$J:$J,Library!$P:$P),AK123)=7),"N/A",AO123))</f>
        <v>3</v>
      </c>
      <c r="F123" s="25" t="str">
        <f t="shared" si="14"/>
        <v>Y</v>
      </c>
      <c r="G123" s="25" t="str">
        <f t="shared" si="15"/>
        <v>N</v>
      </c>
      <c r="H123" s="25" t="s">
        <v>128</v>
      </c>
      <c r="I123" s="29" t="s">
        <v>491</v>
      </c>
      <c r="J123" s="44" t="str">
        <f t="shared" si="19"/>
        <v>投资级别优先可赎回/可售回债</v>
      </c>
      <c r="K123" s="27" t="s">
        <v>24</v>
      </c>
      <c r="L123" s="29">
        <v>100.703</v>
      </c>
      <c r="M123" s="29">
        <v>100.815</v>
      </c>
      <c r="N123" s="29">
        <v>4.5744653345869102</v>
      </c>
      <c r="O123" s="29">
        <v>4.5546681327267233</v>
      </c>
      <c r="P123" s="30">
        <v>4.7</v>
      </c>
      <c r="Q123" s="27" t="s">
        <v>107</v>
      </c>
      <c r="R123" s="31">
        <v>2</v>
      </c>
      <c r="S123" s="25" t="s">
        <v>3528</v>
      </c>
      <c r="T123" s="25" t="s">
        <v>110</v>
      </c>
      <c r="U123" s="25" t="s">
        <v>3622</v>
      </c>
      <c r="V123" s="25" t="s">
        <v>128</v>
      </c>
      <c r="W123" s="23" t="s">
        <v>965</v>
      </c>
      <c r="X123" s="23" t="s">
        <v>975</v>
      </c>
      <c r="Y123" s="23" t="s">
        <v>969</v>
      </c>
      <c r="Z123" s="23" t="s">
        <v>1066</v>
      </c>
      <c r="AA123" s="23" t="s">
        <v>114</v>
      </c>
      <c r="AB123" s="23" t="s">
        <v>108</v>
      </c>
      <c r="AC123" s="23" t="s">
        <v>2175</v>
      </c>
      <c r="AD123" s="25">
        <f t="shared" ca="1" si="20"/>
        <v>6.5945205479452058</v>
      </c>
      <c r="AE123" s="45">
        <v>2250000000</v>
      </c>
      <c r="AF123" s="33">
        <f>VLOOKUP(J123,Library!A:B,2,0)</f>
        <v>1</v>
      </c>
      <c r="AG123" s="33">
        <f>VLOOKUP(J123,Library!A:G,7,0)</f>
        <v>3</v>
      </c>
      <c r="AH123" s="28">
        <f>VLOOKUP(W123,Library!W:X,2,0)</f>
        <v>2</v>
      </c>
      <c r="AI123" s="28">
        <f>VLOOKUP(X123,Library!Y:Z,2,0)</f>
        <v>3</v>
      </c>
      <c r="AJ123" s="28">
        <f>VLOOKUP(Y123,Library!AA:AB,2,0)</f>
        <v>2</v>
      </c>
      <c r="AK123" s="33">
        <f>IF(MAX(AH123,AI123,AJ123)=0,VLOOKUP(I123,Library!$J:$P,7,0),MAX(AH123,AI123,AJ123))</f>
        <v>3</v>
      </c>
      <c r="AL123" s="33">
        <f t="shared" ca="1" si="16"/>
        <v>4</v>
      </c>
      <c r="AM123" s="33">
        <f>VLOOKUP(AB123,Library!T:U,2,0)</f>
        <v>1</v>
      </c>
      <c r="AN123" s="34">
        <f t="shared" ca="1" si="17"/>
        <v>2.2999999999999998</v>
      </c>
      <c r="AO123" s="33">
        <f t="shared" ca="1" si="18"/>
        <v>3</v>
      </c>
      <c r="AP123" s="28" t="s">
        <v>136</v>
      </c>
      <c r="AQ123" s="25" t="s">
        <v>128</v>
      </c>
      <c r="AR123" s="28" t="s">
        <v>492</v>
      </c>
      <c r="AS123" s="28" t="s">
        <v>493</v>
      </c>
      <c r="AT123" s="28" t="s">
        <v>490</v>
      </c>
      <c r="AU123" s="23" t="s">
        <v>494</v>
      </c>
      <c r="AV123" s="23" t="s">
        <v>35</v>
      </c>
      <c r="AW123" s="25" t="s">
        <v>128</v>
      </c>
      <c r="AX123" s="25" t="s">
        <v>128</v>
      </c>
      <c r="AY123" s="25" t="s">
        <v>128</v>
      </c>
      <c r="AZ123" s="25" t="s">
        <v>128</v>
      </c>
      <c r="BA123" s="25" t="s">
        <v>128</v>
      </c>
      <c r="BB123" s="25" t="s">
        <v>128</v>
      </c>
      <c r="BC123" s="25" t="s">
        <v>128</v>
      </c>
      <c r="BD123" s="25" t="s">
        <v>128</v>
      </c>
      <c r="BE123" s="25" t="s">
        <v>128</v>
      </c>
      <c r="BF123" s="25" t="s">
        <v>128</v>
      </c>
      <c r="BG123" s="25" t="s">
        <v>128</v>
      </c>
      <c r="BH123" s="25" t="s">
        <v>128</v>
      </c>
      <c r="BI123" s="25" t="s">
        <v>114</v>
      </c>
      <c r="BJ123" s="23" t="s">
        <v>128</v>
      </c>
      <c r="BK123" t="s">
        <v>1105</v>
      </c>
      <c r="BL123" s="27" t="s">
        <v>489</v>
      </c>
      <c r="BM123" s="28">
        <v>179832000</v>
      </c>
      <c r="BN123" s="72">
        <f t="shared" si="13"/>
        <v>7.9925333333333334E-2</v>
      </c>
    </row>
    <row r="124" spans="1:66" ht="15">
      <c r="A124" s="28">
        <v>120</v>
      </c>
      <c r="B124" s="27" t="s">
        <v>495</v>
      </c>
      <c r="C124" s="28" t="s">
        <v>1267</v>
      </c>
      <c r="D124" s="27" t="s">
        <v>490</v>
      </c>
      <c r="E124" s="43">
        <f ca="1">IF(AW124="Y","Defaulted",IF(OR(IFERROR(_xlfn.XLOOKUP(I124,Library!$J:$J,Library!$P:$P),AK124)=6,IFERROR(_xlfn.XLOOKUP(I124,Library!$J:$J,Library!$P:$P),AK124)=7),"N/A",AO124))</f>
        <v>3</v>
      </c>
      <c r="F124" s="25" t="str">
        <f t="shared" si="14"/>
        <v>Y</v>
      </c>
      <c r="G124" s="25" t="str">
        <f t="shared" si="15"/>
        <v>N</v>
      </c>
      <c r="H124" s="25" t="s">
        <v>128</v>
      </c>
      <c r="I124" s="29" t="s">
        <v>491</v>
      </c>
      <c r="J124" s="44" t="str">
        <f t="shared" si="19"/>
        <v>投资级别优先可赎回/可售回债</v>
      </c>
      <c r="K124" s="27" t="s">
        <v>24</v>
      </c>
      <c r="L124" s="29">
        <v>79.073999999999998</v>
      </c>
      <c r="M124" s="29">
        <v>79.25</v>
      </c>
      <c r="N124" s="29">
        <v>5.7681086447411136</v>
      </c>
      <c r="O124" s="29">
        <v>5.7511893744143912</v>
      </c>
      <c r="P124" s="30">
        <v>4.05</v>
      </c>
      <c r="Q124" s="27" t="s">
        <v>107</v>
      </c>
      <c r="R124" s="31">
        <v>2</v>
      </c>
      <c r="S124" s="25" t="s">
        <v>3623</v>
      </c>
      <c r="T124" s="25" t="s">
        <v>110</v>
      </c>
      <c r="U124" s="25" t="s">
        <v>3624</v>
      </c>
      <c r="V124" s="25" t="s">
        <v>128</v>
      </c>
      <c r="W124" s="23" t="s">
        <v>965</v>
      </c>
      <c r="X124" s="23" t="s">
        <v>975</v>
      </c>
      <c r="Y124" s="23" t="s">
        <v>969</v>
      </c>
      <c r="Z124" s="23" t="s">
        <v>1066</v>
      </c>
      <c r="AA124" s="23" t="s">
        <v>114</v>
      </c>
      <c r="AB124" s="23" t="s">
        <v>108</v>
      </c>
      <c r="AC124" s="23" t="s">
        <v>2176</v>
      </c>
      <c r="AD124" s="25">
        <f t="shared" ca="1" si="20"/>
        <v>21.326027397260273</v>
      </c>
      <c r="AE124" s="45">
        <v>3500000000</v>
      </c>
      <c r="AF124" s="33">
        <f>VLOOKUP(J124,Library!A:B,2,0)</f>
        <v>1</v>
      </c>
      <c r="AG124" s="33">
        <f>VLOOKUP(J124,Library!A:G,7,0)</f>
        <v>3</v>
      </c>
      <c r="AH124" s="28">
        <f>VLOOKUP(W124,Library!W:X,2,0)</f>
        <v>2</v>
      </c>
      <c r="AI124" s="28">
        <f>VLOOKUP(X124,Library!Y:Z,2,0)</f>
        <v>3</v>
      </c>
      <c r="AJ124" s="28">
        <f>VLOOKUP(Y124,Library!AA:AB,2,0)</f>
        <v>2</v>
      </c>
      <c r="AK124" s="33">
        <f>IF(MAX(AH124,AI124,AJ124)=0,VLOOKUP(I124,Library!$J:$P,7,0),MAX(AH124,AI124,AJ124))</f>
        <v>3</v>
      </c>
      <c r="AL124" s="33">
        <f t="shared" ca="1" si="16"/>
        <v>5</v>
      </c>
      <c r="AM124" s="33">
        <f>VLOOKUP(AB124,Library!T:U,2,0)</f>
        <v>1</v>
      </c>
      <c r="AN124" s="34">
        <f t="shared" ca="1" si="17"/>
        <v>2.4</v>
      </c>
      <c r="AO124" s="33">
        <f t="shared" ca="1" si="18"/>
        <v>3</v>
      </c>
      <c r="AP124" s="28" t="s">
        <v>136</v>
      </c>
      <c r="AQ124" s="25" t="s">
        <v>128</v>
      </c>
      <c r="AR124" s="28" t="s">
        <v>492</v>
      </c>
      <c r="AS124" s="28" t="s">
        <v>493</v>
      </c>
      <c r="AT124" s="28" t="s">
        <v>490</v>
      </c>
      <c r="AU124" s="23" t="s">
        <v>496</v>
      </c>
      <c r="AV124" s="23" t="s">
        <v>35</v>
      </c>
      <c r="AW124" s="25" t="s">
        <v>128</v>
      </c>
      <c r="AX124" s="25" t="s">
        <v>128</v>
      </c>
      <c r="AY124" s="25" t="s">
        <v>128</v>
      </c>
      <c r="AZ124" s="25" t="s">
        <v>128</v>
      </c>
      <c r="BA124" s="25" t="s">
        <v>128</v>
      </c>
      <c r="BB124" s="25" t="s">
        <v>128</v>
      </c>
      <c r="BC124" s="25" t="s">
        <v>128</v>
      </c>
      <c r="BD124" s="25" t="s">
        <v>128</v>
      </c>
      <c r="BE124" s="25" t="s">
        <v>128</v>
      </c>
      <c r="BF124" s="25" t="s">
        <v>128</v>
      </c>
      <c r="BG124" s="25" t="s">
        <v>128</v>
      </c>
      <c r="BH124" s="25" t="s">
        <v>128</v>
      </c>
      <c r="BI124" s="25" t="s">
        <v>114</v>
      </c>
      <c r="BJ124" s="23" t="s">
        <v>128</v>
      </c>
      <c r="BK124" t="s">
        <v>1105</v>
      </c>
      <c r="BL124" s="27" t="s">
        <v>495</v>
      </c>
      <c r="BM124" s="28">
        <v>185537000</v>
      </c>
      <c r="BN124" s="72">
        <f t="shared" si="13"/>
        <v>5.3010571428571428E-2</v>
      </c>
    </row>
    <row r="125" spans="1:66" ht="15">
      <c r="A125" s="28">
        <v>121</v>
      </c>
      <c r="B125" s="27" t="s">
        <v>497</v>
      </c>
      <c r="C125" s="28" t="s">
        <v>1268</v>
      </c>
      <c r="D125" s="27" t="s">
        <v>498</v>
      </c>
      <c r="E125" s="43">
        <f ca="1">IF(AW125="Y","Defaulted",IF(OR(IFERROR(_xlfn.XLOOKUP(I125,Library!$J:$J,Library!$P:$P),AK125)=6,IFERROR(_xlfn.XLOOKUP(I125,Library!$J:$J,Library!$P:$P),AK125)=7),"N/A",AO125))</f>
        <v>2</v>
      </c>
      <c r="F125" s="25" t="str">
        <f t="shared" si="14"/>
        <v>Y</v>
      </c>
      <c r="G125" s="25" t="str">
        <f t="shared" si="15"/>
        <v>N</v>
      </c>
      <c r="H125" s="25" t="s">
        <v>128</v>
      </c>
      <c r="I125" s="29" t="s">
        <v>499</v>
      </c>
      <c r="J125" s="44" t="str">
        <f t="shared" si="19"/>
        <v>投资级别优先可赎回/可售回债</v>
      </c>
      <c r="K125" s="27" t="s">
        <v>24</v>
      </c>
      <c r="L125" s="29">
        <v>87.7</v>
      </c>
      <c r="M125" s="29">
        <v>87.768000000000001</v>
      </c>
      <c r="N125" s="29">
        <v>4.2684362623559329</v>
      </c>
      <c r="O125" s="29">
        <v>4.2495623726385849</v>
      </c>
      <c r="P125" s="30">
        <v>1.1000000000000001</v>
      </c>
      <c r="Q125" s="27" t="s">
        <v>107</v>
      </c>
      <c r="R125" s="31">
        <v>2</v>
      </c>
      <c r="S125" s="25" t="s">
        <v>3620</v>
      </c>
      <c r="T125" s="25" t="s">
        <v>110</v>
      </c>
      <c r="U125" s="25" t="s">
        <v>3625</v>
      </c>
      <c r="V125" s="25" t="s">
        <v>128</v>
      </c>
      <c r="W125" s="23" t="s">
        <v>962</v>
      </c>
      <c r="X125" s="23" t="s">
        <v>966</v>
      </c>
      <c r="Y125" s="23" t="s">
        <v>8</v>
      </c>
      <c r="Z125" s="23" t="s">
        <v>1066</v>
      </c>
      <c r="AA125" s="23" t="s">
        <v>114</v>
      </c>
      <c r="AB125" s="23" t="s">
        <v>108</v>
      </c>
      <c r="AC125" s="23" t="s">
        <v>2177</v>
      </c>
      <c r="AD125" s="25">
        <f t="shared" ca="1" si="20"/>
        <v>4.2958904109589042</v>
      </c>
      <c r="AE125" s="45">
        <v>2250000000</v>
      </c>
      <c r="AF125" s="33">
        <f>VLOOKUP(J125,Library!A:B,2,0)</f>
        <v>1</v>
      </c>
      <c r="AG125" s="33">
        <f>VLOOKUP(J125,Library!A:G,7,0)</f>
        <v>3</v>
      </c>
      <c r="AH125" s="28">
        <f>VLOOKUP(W125,Library!W:X,2,0)</f>
        <v>2</v>
      </c>
      <c r="AI125" s="28">
        <f>VLOOKUP(X125,Library!Y:Z,2,0)</f>
        <v>2</v>
      </c>
      <c r="AJ125" s="28" t="str">
        <f>VLOOKUP(Y125,Library!AA:AB,2,0)</f>
        <v>N/A</v>
      </c>
      <c r="AK125" s="33">
        <f>IF(MAX(AH125,AI125,AJ125)=0,VLOOKUP(I125,Library!$J:$P,7,0),MAX(AH125,AI125,AJ125))</f>
        <v>2</v>
      </c>
      <c r="AL125" s="33">
        <f t="shared" ca="1" si="16"/>
        <v>3</v>
      </c>
      <c r="AM125" s="33">
        <f>VLOOKUP(AB125,Library!T:U,2,0)</f>
        <v>1</v>
      </c>
      <c r="AN125" s="34">
        <f t="shared" ca="1" si="17"/>
        <v>1.9500000000000002</v>
      </c>
      <c r="AO125" s="33">
        <f t="shared" ca="1" si="18"/>
        <v>2</v>
      </c>
      <c r="AP125" s="28" t="s">
        <v>136</v>
      </c>
      <c r="AQ125" s="25" t="s">
        <v>128</v>
      </c>
      <c r="AR125" s="28" t="s">
        <v>500</v>
      </c>
      <c r="AS125" s="28" t="s">
        <v>501</v>
      </c>
      <c r="AT125" s="28" t="s">
        <v>498</v>
      </c>
      <c r="AU125" s="23" t="s">
        <v>502</v>
      </c>
      <c r="AV125" s="23" t="s">
        <v>35</v>
      </c>
      <c r="AW125" s="25" t="s">
        <v>128</v>
      </c>
      <c r="AX125" s="25" t="s">
        <v>128</v>
      </c>
      <c r="AY125" s="25" t="s">
        <v>128</v>
      </c>
      <c r="AZ125" s="25" t="s">
        <v>128</v>
      </c>
      <c r="BA125" s="25" t="s">
        <v>128</v>
      </c>
      <c r="BB125" s="25" t="s">
        <v>128</v>
      </c>
      <c r="BC125" s="25" t="s">
        <v>128</v>
      </c>
      <c r="BD125" s="25" t="s">
        <v>128</v>
      </c>
      <c r="BE125" s="25" t="s">
        <v>128</v>
      </c>
      <c r="BF125" s="25" t="s">
        <v>128</v>
      </c>
      <c r="BG125" s="25" t="s">
        <v>128</v>
      </c>
      <c r="BH125" s="25" t="s">
        <v>128</v>
      </c>
      <c r="BI125" s="25" t="s">
        <v>114</v>
      </c>
      <c r="BJ125" s="23" t="s">
        <v>128</v>
      </c>
      <c r="BK125" t="s">
        <v>1105</v>
      </c>
      <c r="BL125" s="27" t="s">
        <v>497</v>
      </c>
      <c r="BM125" s="28">
        <v>170022000</v>
      </c>
      <c r="BN125" s="72">
        <f t="shared" si="13"/>
        <v>7.5565333333333332E-2</v>
      </c>
    </row>
    <row r="126" spans="1:66" ht="15">
      <c r="A126" s="28">
        <v>122</v>
      </c>
      <c r="B126" s="27" t="s">
        <v>503</v>
      </c>
      <c r="C126" s="28" t="s">
        <v>1269</v>
      </c>
      <c r="D126" s="27" t="s">
        <v>498</v>
      </c>
      <c r="E126" s="43">
        <f ca="1">IF(AW126="Y","Defaulted",IF(OR(IFERROR(_xlfn.XLOOKUP(I126,Library!$J:$J,Library!$P:$P),AK126)=6,IFERROR(_xlfn.XLOOKUP(I126,Library!$J:$J,Library!$P:$P),AK126)=7),"N/A",AO126))</f>
        <v>3</v>
      </c>
      <c r="F126" s="25" t="str">
        <f t="shared" si="14"/>
        <v>Y</v>
      </c>
      <c r="G126" s="25" t="str">
        <f t="shared" si="15"/>
        <v>N</v>
      </c>
      <c r="H126" s="25" t="s">
        <v>128</v>
      </c>
      <c r="I126" s="29" t="s">
        <v>499</v>
      </c>
      <c r="J126" s="44" t="str">
        <f t="shared" si="19"/>
        <v>投资级别优先可赎回/可售回债</v>
      </c>
      <c r="K126" s="27" t="s">
        <v>24</v>
      </c>
      <c r="L126" s="29">
        <v>49.7</v>
      </c>
      <c r="M126" s="29">
        <v>49.941000000000003</v>
      </c>
      <c r="N126" s="29">
        <v>5.5430670744615576</v>
      </c>
      <c r="O126" s="29">
        <v>5.5170788228508707</v>
      </c>
      <c r="P126" s="30">
        <v>2.25</v>
      </c>
      <c r="Q126" s="27" t="s">
        <v>107</v>
      </c>
      <c r="R126" s="31">
        <v>2</v>
      </c>
      <c r="S126" s="25" t="s">
        <v>3620</v>
      </c>
      <c r="T126" s="25" t="s">
        <v>110</v>
      </c>
      <c r="U126" s="25" t="s">
        <v>3626</v>
      </c>
      <c r="V126" s="25" t="s">
        <v>128</v>
      </c>
      <c r="W126" s="23" t="s">
        <v>962</v>
      </c>
      <c r="X126" s="23" t="s">
        <v>966</v>
      </c>
      <c r="Y126" s="23" t="s">
        <v>8</v>
      </c>
      <c r="Z126" s="23" t="s">
        <v>1066</v>
      </c>
      <c r="AA126" s="23" t="s">
        <v>114</v>
      </c>
      <c r="AB126" s="23" t="s">
        <v>108</v>
      </c>
      <c r="AC126" s="23" t="s">
        <v>2178</v>
      </c>
      <c r="AD126" s="25">
        <f t="shared" ca="1" si="20"/>
        <v>34.317808219178083</v>
      </c>
      <c r="AE126" s="45">
        <v>2000000000</v>
      </c>
      <c r="AF126" s="33">
        <f>VLOOKUP(J126,Library!A:B,2,0)</f>
        <v>1</v>
      </c>
      <c r="AG126" s="33">
        <f>VLOOKUP(J126,Library!A:G,7,0)</f>
        <v>3</v>
      </c>
      <c r="AH126" s="28">
        <f>VLOOKUP(W126,Library!W:X,2,0)</f>
        <v>2</v>
      </c>
      <c r="AI126" s="28">
        <f>VLOOKUP(X126,Library!Y:Z,2,0)</f>
        <v>2</v>
      </c>
      <c r="AJ126" s="28" t="str">
        <f>VLOOKUP(Y126,Library!AA:AB,2,0)</f>
        <v>N/A</v>
      </c>
      <c r="AK126" s="33">
        <f>IF(MAX(AH126,AI126,AJ126)=0,VLOOKUP(I126,Library!$J:$P,7,0),MAX(AH126,AI126,AJ126))</f>
        <v>2</v>
      </c>
      <c r="AL126" s="33">
        <f t="shared" ca="1" si="16"/>
        <v>5</v>
      </c>
      <c r="AM126" s="33">
        <f>VLOOKUP(AB126,Library!T:U,2,0)</f>
        <v>1</v>
      </c>
      <c r="AN126" s="34">
        <f t="shared" ca="1" si="17"/>
        <v>2.15</v>
      </c>
      <c r="AO126" s="33">
        <f t="shared" ca="1" si="18"/>
        <v>3</v>
      </c>
      <c r="AP126" s="28" t="s">
        <v>136</v>
      </c>
      <c r="AQ126" s="25" t="s">
        <v>128</v>
      </c>
      <c r="AR126" s="28" t="s">
        <v>500</v>
      </c>
      <c r="AS126" s="28" t="s">
        <v>501</v>
      </c>
      <c r="AT126" s="28" t="s">
        <v>498</v>
      </c>
      <c r="AU126" s="23" t="s">
        <v>504</v>
      </c>
      <c r="AV126" s="23" t="s">
        <v>35</v>
      </c>
      <c r="AW126" s="25" t="s">
        <v>128</v>
      </c>
      <c r="AX126" s="25" t="s">
        <v>128</v>
      </c>
      <c r="AY126" s="25" t="s">
        <v>128</v>
      </c>
      <c r="AZ126" s="25" t="s">
        <v>128</v>
      </c>
      <c r="BA126" s="25" t="s">
        <v>128</v>
      </c>
      <c r="BB126" s="25" t="s">
        <v>128</v>
      </c>
      <c r="BC126" s="25" t="s">
        <v>128</v>
      </c>
      <c r="BD126" s="25" t="s">
        <v>128</v>
      </c>
      <c r="BE126" s="25" t="s">
        <v>128</v>
      </c>
      <c r="BF126" s="25" t="s">
        <v>128</v>
      </c>
      <c r="BG126" s="25" t="s">
        <v>128</v>
      </c>
      <c r="BH126" s="25" t="s">
        <v>128</v>
      </c>
      <c r="BI126" s="25" t="s">
        <v>114</v>
      </c>
      <c r="BJ126" s="23" t="s">
        <v>128</v>
      </c>
      <c r="BK126" t="s">
        <v>1105</v>
      </c>
      <c r="BL126" s="27" t="s">
        <v>503</v>
      </c>
      <c r="BM126" s="28">
        <v>122814000</v>
      </c>
      <c r="BN126" s="72">
        <f t="shared" si="13"/>
        <v>6.1407000000000003E-2</v>
      </c>
    </row>
    <row r="127" spans="1:66" ht="15">
      <c r="A127" s="28">
        <v>123</v>
      </c>
      <c r="B127" s="27" t="s">
        <v>505</v>
      </c>
      <c r="C127" s="28" t="s">
        <v>1270</v>
      </c>
      <c r="D127" s="27" t="s">
        <v>506</v>
      </c>
      <c r="E127" s="43">
        <f ca="1">IF(AW127="Y","Defaulted",IF(OR(IFERROR(_xlfn.XLOOKUP(I127,Library!$J:$J,Library!$P:$P),AK127)=6,IFERROR(_xlfn.XLOOKUP(I127,Library!$J:$J,Library!$P:$P),AK127)=7),"N/A",AO127))</f>
        <v>2</v>
      </c>
      <c r="F127" s="25" t="str">
        <f t="shared" si="14"/>
        <v>Y</v>
      </c>
      <c r="G127" s="25" t="str">
        <f t="shared" si="15"/>
        <v>N</v>
      </c>
      <c r="H127" s="25" t="s">
        <v>128</v>
      </c>
      <c r="I127" s="29" t="s">
        <v>507</v>
      </c>
      <c r="J127" s="44" t="str">
        <f t="shared" si="19"/>
        <v>投资级别优先可赎回/可售回债</v>
      </c>
      <c r="K127" s="27" t="s">
        <v>24</v>
      </c>
      <c r="L127" s="29">
        <v>100.44799999999999</v>
      </c>
      <c r="M127" s="29">
        <v>100.574</v>
      </c>
      <c r="N127" s="29">
        <v>4.8736851013542211</v>
      </c>
      <c r="O127" s="29">
        <v>4.8523978444333702</v>
      </c>
      <c r="P127" s="30">
        <v>4.95</v>
      </c>
      <c r="Q127" s="27" t="s">
        <v>107</v>
      </c>
      <c r="R127" s="31">
        <v>2</v>
      </c>
      <c r="S127" s="25" t="s">
        <v>3627</v>
      </c>
      <c r="T127" s="25" t="s">
        <v>110</v>
      </c>
      <c r="U127" s="25" t="s">
        <v>3628</v>
      </c>
      <c r="V127" s="25" t="s">
        <v>128</v>
      </c>
      <c r="W127" s="23" t="s">
        <v>969</v>
      </c>
      <c r="X127" s="23" t="s">
        <v>970</v>
      </c>
      <c r="Y127" s="23" t="s">
        <v>8</v>
      </c>
      <c r="Z127" s="23" t="s">
        <v>1066</v>
      </c>
      <c r="AA127" s="23" t="s">
        <v>114</v>
      </c>
      <c r="AB127" s="23" t="s">
        <v>108</v>
      </c>
      <c r="AC127" s="23" t="s">
        <v>2179</v>
      </c>
      <c r="AD127" s="25">
        <f t="shared" ca="1" si="20"/>
        <v>7.0465753424657533</v>
      </c>
      <c r="AE127" s="45">
        <v>1750000000</v>
      </c>
      <c r="AF127" s="33">
        <f>VLOOKUP(J127,Library!A:B,2,0)</f>
        <v>1</v>
      </c>
      <c r="AG127" s="33">
        <f>VLOOKUP(J127,Library!A:G,7,0)</f>
        <v>3</v>
      </c>
      <c r="AH127" s="28">
        <f>VLOOKUP(W127,Library!W:X,2,0)</f>
        <v>2</v>
      </c>
      <c r="AI127" s="28">
        <f>VLOOKUP(X127,Library!Y:Z,2,0)</f>
        <v>2</v>
      </c>
      <c r="AJ127" s="28" t="str">
        <f>VLOOKUP(Y127,Library!AA:AB,2,0)</f>
        <v>N/A</v>
      </c>
      <c r="AK127" s="33">
        <f>IF(MAX(AH127,AI127,AJ127)=0,VLOOKUP(I127,Library!$J:$P,7,0),MAX(AH127,AI127,AJ127))</f>
        <v>2</v>
      </c>
      <c r="AL127" s="33">
        <f t="shared" ca="1" si="16"/>
        <v>4</v>
      </c>
      <c r="AM127" s="33">
        <f>VLOOKUP(AB127,Library!T:U,2,0)</f>
        <v>1</v>
      </c>
      <c r="AN127" s="34">
        <f t="shared" ca="1" si="17"/>
        <v>2.0499999999999998</v>
      </c>
      <c r="AO127" s="33">
        <f t="shared" ca="1" si="18"/>
        <v>2</v>
      </c>
      <c r="AP127" s="28" t="s">
        <v>136</v>
      </c>
      <c r="AQ127" s="25" t="s">
        <v>128</v>
      </c>
      <c r="AR127" s="28" t="s">
        <v>508</v>
      </c>
      <c r="AS127" s="28" t="s">
        <v>509</v>
      </c>
      <c r="AT127" s="28" t="s">
        <v>510</v>
      </c>
      <c r="AU127" s="23" t="s">
        <v>511</v>
      </c>
      <c r="AV127" s="23" t="s">
        <v>35</v>
      </c>
      <c r="AW127" s="25" t="s">
        <v>128</v>
      </c>
      <c r="AX127" s="25" t="s">
        <v>128</v>
      </c>
      <c r="AY127" s="25" t="s">
        <v>128</v>
      </c>
      <c r="AZ127" s="25" t="s">
        <v>128</v>
      </c>
      <c r="BA127" s="25" t="s">
        <v>128</v>
      </c>
      <c r="BB127" s="25" t="s">
        <v>128</v>
      </c>
      <c r="BC127" s="25" t="s">
        <v>128</v>
      </c>
      <c r="BD127" s="25" t="s">
        <v>128</v>
      </c>
      <c r="BE127" s="25" t="s">
        <v>128</v>
      </c>
      <c r="BF127" s="25" t="s">
        <v>128</v>
      </c>
      <c r="BG127" s="25" t="s">
        <v>128</v>
      </c>
      <c r="BH127" s="25" t="s">
        <v>128</v>
      </c>
      <c r="BI127" s="25" t="s">
        <v>114</v>
      </c>
      <c r="BJ127" s="23" t="s">
        <v>128</v>
      </c>
      <c r="BK127" t="s">
        <v>1105</v>
      </c>
      <c r="BL127" s="27" t="s">
        <v>505</v>
      </c>
      <c r="BM127" s="28">
        <v>179499000</v>
      </c>
      <c r="BN127" s="72">
        <f t="shared" si="13"/>
        <v>0.10257085714285714</v>
      </c>
    </row>
    <row r="128" spans="1:66" ht="15">
      <c r="A128" s="28">
        <v>124</v>
      </c>
      <c r="B128" s="27" t="s">
        <v>512</v>
      </c>
      <c r="C128" s="28" t="s">
        <v>1271</v>
      </c>
      <c r="D128" s="27" t="s">
        <v>513</v>
      </c>
      <c r="E128" s="43">
        <f ca="1">IF(AW128="Y","Defaulted",IF(OR(IFERROR(_xlfn.XLOOKUP(I128,Library!$J:$J,Library!$P:$P),AK128)=6,IFERROR(_xlfn.XLOOKUP(I128,Library!$J:$J,Library!$P:$P),AK128)=7),"N/A",AO128))</f>
        <v>3</v>
      </c>
      <c r="F128" s="25" t="str">
        <f t="shared" si="14"/>
        <v>Y</v>
      </c>
      <c r="G128" s="25" t="str">
        <f t="shared" si="15"/>
        <v>N</v>
      </c>
      <c r="H128" s="25" t="s">
        <v>128</v>
      </c>
      <c r="I128" s="29" t="s">
        <v>514</v>
      </c>
      <c r="J128" s="44" t="str">
        <f t="shared" si="19"/>
        <v>投资级别优先可赎回/可售回债</v>
      </c>
      <c r="K128" s="27" t="s">
        <v>24</v>
      </c>
      <c r="L128" s="29">
        <v>94.671999999999997</v>
      </c>
      <c r="M128" s="29">
        <v>94.825999999999993</v>
      </c>
      <c r="N128" s="29">
        <v>5.8639749786645297</v>
      </c>
      <c r="O128" s="29">
        <v>5.8351802695826427</v>
      </c>
      <c r="P128" s="30">
        <v>4.9000000000000004</v>
      </c>
      <c r="Q128" s="27" t="s">
        <v>107</v>
      </c>
      <c r="R128" s="31">
        <v>2</v>
      </c>
      <c r="S128" s="25" t="s">
        <v>194</v>
      </c>
      <c r="T128" s="25" t="s">
        <v>110</v>
      </c>
      <c r="U128" s="25" t="s">
        <v>3629</v>
      </c>
      <c r="V128" s="25" t="s">
        <v>128</v>
      </c>
      <c r="W128" s="23" t="s">
        <v>989</v>
      </c>
      <c r="X128" s="23" t="s">
        <v>990</v>
      </c>
      <c r="Y128" s="23" t="s">
        <v>989</v>
      </c>
      <c r="Z128" s="23" t="s">
        <v>1066</v>
      </c>
      <c r="AA128" s="23" t="s">
        <v>114</v>
      </c>
      <c r="AB128" s="23" t="s">
        <v>108</v>
      </c>
      <c r="AC128" s="23" t="s">
        <v>2180</v>
      </c>
      <c r="AD128" s="25">
        <f t="shared" ca="1" si="20"/>
        <v>6.7780821917808218</v>
      </c>
      <c r="AE128" s="45">
        <v>1500000000</v>
      </c>
      <c r="AF128" s="33">
        <f>VLOOKUP(J128,Library!A:B,2,0)</f>
        <v>1</v>
      </c>
      <c r="AG128" s="33">
        <f>VLOOKUP(J128,Library!A:G,7,0)</f>
        <v>3</v>
      </c>
      <c r="AH128" s="28">
        <f>VLOOKUP(W128,Library!W:X,2,0)</f>
        <v>4</v>
      </c>
      <c r="AI128" s="28">
        <f>VLOOKUP(X128,Library!Y:Z,2,0)</f>
        <v>4</v>
      </c>
      <c r="AJ128" s="28">
        <f>VLOOKUP(Y128,Library!AA:AB,2,0)</f>
        <v>4</v>
      </c>
      <c r="AK128" s="33">
        <f>IF(MAX(AH128,AI128,AJ128)=0,VLOOKUP(I128,Library!$J:$P,7,0),MAX(AH128,AI128,AJ128))</f>
        <v>4</v>
      </c>
      <c r="AL128" s="33">
        <f t="shared" ca="1" si="16"/>
        <v>4</v>
      </c>
      <c r="AM128" s="33">
        <f>VLOOKUP(AB128,Library!T:U,2,0)</f>
        <v>1</v>
      </c>
      <c r="AN128" s="34">
        <f t="shared" ca="1" si="17"/>
        <v>2.5499999999999998</v>
      </c>
      <c r="AO128" s="33">
        <f t="shared" ca="1" si="18"/>
        <v>3</v>
      </c>
      <c r="AP128" s="28" t="s">
        <v>274</v>
      </c>
      <c r="AQ128" s="25" t="s">
        <v>128</v>
      </c>
      <c r="AR128" s="28" t="s">
        <v>515</v>
      </c>
      <c r="AS128" s="28" t="s">
        <v>516</v>
      </c>
      <c r="AT128" s="28" t="s">
        <v>513</v>
      </c>
      <c r="AU128" s="23" t="s">
        <v>517</v>
      </c>
      <c r="AV128" s="23" t="s">
        <v>35</v>
      </c>
      <c r="AW128" s="25" t="s">
        <v>128</v>
      </c>
      <c r="AX128" s="25" t="s">
        <v>128</v>
      </c>
      <c r="AY128" s="25" t="s">
        <v>128</v>
      </c>
      <c r="AZ128" s="25" t="s">
        <v>128</v>
      </c>
      <c r="BA128" s="25" t="s">
        <v>128</v>
      </c>
      <c r="BB128" s="25" t="s">
        <v>128</v>
      </c>
      <c r="BC128" s="25" t="s">
        <v>128</v>
      </c>
      <c r="BD128" s="25" t="s">
        <v>128</v>
      </c>
      <c r="BE128" s="25" t="s">
        <v>128</v>
      </c>
      <c r="BF128" s="25" t="s">
        <v>128</v>
      </c>
      <c r="BG128" s="25" t="s">
        <v>128</v>
      </c>
      <c r="BH128" s="25" t="s">
        <v>128</v>
      </c>
      <c r="BI128" s="25" t="s">
        <v>114</v>
      </c>
      <c r="BJ128" s="23" t="s">
        <v>128</v>
      </c>
      <c r="BK128" t="s">
        <v>3460</v>
      </c>
      <c r="BL128" s="27" t="s">
        <v>512</v>
      </c>
      <c r="BM128" s="28">
        <v>157805000</v>
      </c>
      <c r="BN128" s="72">
        <f t="shared" ref="BN128:BN186" si="21">BM128/AE128</f>
        <v>0.10520333333333333</v>
      </c>
    </row>
    <row r="129" spans="1:66" ht="15">
      <c r="A129" s="28">
        <v>125</v>
      </c>
      <c r="B129" s="27" t="s">
        <v>522</v>
      </c>
      <c r="C129" s="28" t="s">
        <v>1272</v>
      </c>
      <c r="D129" s="27" t="s">
        <v>518</v>
      </c>
      <c r="E129" s="43">
        <f ca="1">IF(AW129="Y","Defaulted",IF(OR(IFERROR(_xlfn.XLOOKUP(I129,Library!$J:$J,Library!$P:$P),AK129)=6,IFERROR(_xlfn.XLOOKUP(I129,Library!$J:$J,Library!$P:$P),AK129)=7),"N/A",AO129))</f>
        <v>3</v>
      </c>
      <c r="F129" s="25" t="str">
        <f t="shared" si="14"/>
        <v>Y</v>
      </c>
      <c r="G129" s="25" t="str">
        <f t="shared" si="15"/>
        <v>N</v>
      </c>
      <c r="H129" s="25" t="s">
        <v>128</v>
      </c>
      <c r="I129" s="29" t="s">
        <v>519</v>
      </c>
      <c r="J129" s="44" t="str">
        <f t="shared" si="19"/>
        <v>投资级别优先可赎回/可售回债</v>
      </c>
      <c r="K129" s="27" t="s">
        <v>24</v>
      </c>
      <c r="L129" s="29">
        <v>100.524</v>
      </c>
      <c r="M129" s="29">
        <v>100.60299999999999</v>
      </c>
      <c r="N129" s="29">
        <v>4.560297984843019</v>
      </c>
      <c r="O129" s="29">
        <v>4.5136863991431557</v>
      </c>
      <c r="P129" s="30">
        <v>4.875</v>
      </c>
      <c r="Q129" s="27" t="s">
        <v>107</v>
      </c>
      <c r="R129" s="31">
        <v>2</v>
      </c>
      <c r="S129" s="25" t="s">
        <v>3630</v>
      </c>
      <c r="T129" s="25" t="s">
        <v>110</v>
      </c>
      <c r="U129" s="25" t="s">
        <v>3631</v>
      </c>
      <c r="V129" s="25" t="s">
        <v>128</v>
      </c>
      <c r="W129" s="23" t="s">
        <v>989</v>
      </c>
      <c r="X129" s="23" t="s">
        <v>990</v>
      </c>
      <c r="Y129" s="23" t="s">
        <v>989</v>
      </c>
      <c r="Z129" s="23" t="s">
        <v>1066</v>
      </c>
      <c r="AA129" s="23" t="s">
        <v>114</v>
      </c>
      <c r="AB129" s="23" t="s">
        <v>108</v>
      </c>
      <c r="AC129" s="23" t="s">
        <v>2181</v>
      </c>
      <c r="AD129" s="25">
        <f t="shared" ca="1" si="20"/>
        <v>1.7835616438356163</v>
      </c>
      <c r="AE129" s="45">
        <v>1750000000</v>
      </c>
      <c r="AF129" s="33">
        <f>VLOOKUP(J129,Library!A:B,2,0)</f>
        <v>1</v>
      </c>
      <c r="AG129" s="33">
        <f>VLOOKUP(J129,Library!A:G,7,0)</f>
        <v>3</v>
      </c>
      <c r="AH129" s="28">
        <f>VLOOKUP(W129,Library!W:X,2,0)</f>
        <v>4</v>
      </c>
      <c r="AI129" s="28">
        <f>VLOOKUP(X129,Library!Y:Z,2,0)</f>
        <v>4</v>
      </c>
      <c r="AJ129" s="28">
        <f>VLOOKUP(Y129,Library!AA:AB,2,0)</f>
        <v>4</v>
      </c>
      <c r="AK129" s="33">
        <f>IF(MAX(AH129,AI129,AJ129)=0,VLOOKUP(I129,Library!$J:$P,7,0),MAX(AH129,AI129,AJ129))</f>
        <v>4</v>
      </c>
      <c r="AL129" s="33">
        <f t="shared" ca="1" si="16"/>
        <v>3</v>
      </c>
      <c r="AM129" s="33">
        <f>VLOOKUP(AB129,Library!T:U,2,0)</f>
        <v>1</v>
      </c>
      <c r="AN129" s="34">
        <f t="shared" ca="1" si="17"/>
        <v>2.4500000000000002</v>
      </c>
      <c r="AO129" s="33">
        <f t="shared" ca="1" si="18"/>
        <v>3</v>
      </c>
      <c r="AP129" s="28" t="s">
        <v>136</v>
      </c>
      <c r="AQ129" s="25" t="s">
        <v>128</v>
      </c>
      <c r="AR129" s="28" t="s">
        <v>520</v>
      </c>
      <c r="AS129" s="28" t="s">
        <v>521</v>
      </c>
      <c r="AT129" s="28" t="s">
        <v>518</v>
      </c>
      <c r="AU129" s="23" t="s">
        <v>523</v>
      </c>
      <c r="AV129" s="23" t="s">
        <v>35</v>
      </c>
      <c r="AW129" s="25" t="s">
        <v>128</v>
      </c>
      <c r="AX129" s="25" t="s">
        <v>128</v>
      </c>
      <c r="AY129" s="25" t="s">
        <v>128</v>
      </c>
      <c r="AZ129" s="25" t="s">
        <v>128</v>
      </c>
      <c r="BA129" s="25" t="s">
        <v>128</v>
      </c>
      <c r="BB129" s="25" t="s">
        <v>128</v>
      </c>
      <c r="BC129" s="25" t="s">
        <v>128</v>
      </c>
      <c r="BD129" s="25" t="s">
        <v>128</v>
      </c>
      <c r="BE129" s="25" t="s">
        <v>128</v>
      </c>
      <c r="BF129" s="25" t="s">
        <v>128</v>
      </c>
      <c r="BG129" s="25" t="s">
        <v>128</v>
      </c>
      <c r="BH129" s="25" t="s">
        <v>128</v>
      </c>
      <c r="BI129" s="25" t="s">
        <v>114</v>
      </c>
      <c r="BJ129" s="23" t="s">
        <v>128</v>
      </c>
      <c r="BK129" t="s">
        <v>3460</v>
      </c>
      <c r="BL129" s="27" t="s">
        <v>522</v>
      </c>
      <c r="BM129" s="28">
        <v>53103000</v>
      </c>
      <c r="BN129" s="72">
        <f t="shared" si="21"/>
        <v>3.0344571428571429E-2</v>
      </c>
    </row>
    <row r="130" spans="1:66" ht="15">
      <c r="A130" s="28">
        <v>126</v>
      </c>
      <c r="B130" s="27" t="s">
        <v>524</v>
      </c>
      <c r="C130" s="28" t="s">
        <v>1273</v>
      </c>
      <c r="D130" s="27" t="s">
        <v>518</v>
      </c>
      <c r="E130" s="43">
        <f ca="1">IF(AW130="Y","Defaulted",IF(OR(IFERROR(_xlfn.XLOOKUP(I130,Library!$J:$J,Library!$P:$P),AK130)=6,IFERROR(_xlfn.XLOOKUP(I130,Library!$J:$J,Library!$P:$P),AK130)=7),"N/A",AO130))</f>
        <v>3</v>
      </c>
      <c r="F130" s="25" t="str">
        <f t="shared" si="14"/>
        <v>Y</v>
      </c>
      <c r="G130" s="25" t="str">
        <f t="shared" si="15"/>
        <v>N</v>
      </c>
      <c r="H130" s="25" t="s">
        <v>128</v>
      </c>
      <c r="I130" s="29" t="s">
        <v>519</v>
      </c>
      <c r="J130" s="44" t="str">
        <f t="shared" si="19"/>
        <v>投资级别优先可赎回/可售回债</v>
      </c>
      <c r="K130" s="27" t="s">
        <v>24</v>
      </c>
      <c r="L130" s="29">
        <v>101.05500000000001</v>
      </c>
      <c r="M130" s="29">
        <v>101.203</v>
      </c>
      <c r="N130" s="29">
        <v>5.0130170766321944</v>
      </c>
      <c r="O130" s="29">
        <v>4.9871750964292634</v>
      </c>
      <c r="P130" s="30">
        <v>5.2</v>
      </c>
      <c r="Q130" s="27" t="s">
        <v>107</v>
      </c>
      <c r="R130" s="31">
        <v>2</v>
      </c>
      <c r="S130" s="25" t="s">
        <v>3630</v>
      </c>
      <c r="T130" s="25" t="s">
        <v>110</v>
      </c>
      <c r="U130" s="25" t="s">
        <v>3632</v>
      </c>
      <c r="V130" s="25" t="s">
        <v>128</v>
      </c>
      <c r="W130" s="23" t="s">
        <v>989</v>
      </c>
      <c r="X130" s="23" t="s">
        <v>990</v>
      </c>
      <c r="Y130" s="23" t="s">
        <v>989</v>
      </c>
      <c r="Z130" s="23" t="s">
        <v>1066</v>
      </c>
      <c r="AA130" s="23" t="s">
        <v>114</v>
      </c>
      <c r="AB130" s="23" t="s">
        <v>108</v>
      </c>
      <c r="AC130" s="23" t="s">
        <v>472</v>
      </c>
      <c r="AD130" s="25">
        <f t="shared" ca="1" si="20"/>
        <v>6.7890410958904113</v>
      </c>
      <c r="AE130" s="45">
        <v>2250000000</v>
      </c>
      <c r="AF130" s="33">
        <f>VLOOKUP(J130,Library!A:B,2,0)</f>
        <v>1</v>
      </c>
      <c r="AG130" s="33">
        <f>VLOOKUP(J130,Library!A:G,7,0)</f>
        <v>3</v>
      </c>
      <c r="AH130" s="28">
        <f>VLOOKUP(W130,Library!W:X,2,0)</f>
        <v>4</v>
      </c>
      <c r="AI130" s="28">
        <f>VLOOKUP(X130,Library!Y:Z,2,0)</f>
        <v>4</v>
      </c>
      <c r="AJ130" s="28">
        <f>VLOOKUP(Y130,Library!AA:AB,2,0)</f>
        <v>4</v>
      </c>
      <c r="AK130" s="33">
        <f>IF(MAX(AH130,AI130,AJ130)=0,VLOOKUP(I130,Library!$J:$P,7,0),MAX(AH130,AI130,AJ130))</f>
        <v>4</v>
      </c>
      <c r="AL130" s="33">
        <f t="shared" ref="AL130:AL164" ca="1" si="22">IF(AND(AD130&gt;=0,AD130&lt;=1),2,IF(AND(AD130&gt;1,AD130&lt;=5),3,IF(AND(AD130&gt;5,AD130&lt;=10),4,IF(OR(AD130&gt;10,AD130=""),5,""))))</f>
        <v>4</v>
      </c>
      <c r="AM130" s="33">
        <f>VLOOKUP(AB130,Library!T:U,2,0)</f>
        <v>1</v>
      </c>
      <c r="AN130" s="34">
        <f t="shared" ref="AN130:AN164" ca="1" si="23">AF130*0.35+AG130*0.25+AK130*0.25+AL130*0.1+AM130*0.05</f>
        <v>2.5499999999999998</v>
      </c>
      <c r="AO130" s="33">
        <f t="shared" ref="AO130:AO164" ca="1" si="24">IF(AND(AN130&gt;=1,AN130&lt;=1.45),1,IF(AND(AN130&gt;1.45,AN130&lt;=2.1),2,IF(AND(AN130&gt;2.1,AN130&lt;=2.95),3,IF(AND(AN130&gt;2.95,AN130&lt;=3.65),4,IF(AND(AN130&gt;3.65,AN130&lt;=5),5,"")))))</f>
        <v>3</v>
      </c>
      <c r="AP130" s="28" t="s">
        <v>136</v>
      </c>
      <c r="AQ130" s="25" t="s">
        <v>128</v>
      </c>
      <c r="AR130" s="28" t="s">
        <v>520</v>
      </c>
      <c r="AS130" s="28" t="s">
        <v>521</v>
      </c>
      <c r="AT130" s="28" t="s">
        <v>518</v>
      </c>
      <c r="AU130" s="23" t="s">
        <v>525</v>
      </c>
      <c r="AV130" s="23" t="s">
        <v>35</v>
      </c>
      <c r="AW130" s="25" t="s">
        <v>128</v>
      </c>
      <c r="AX130" s="25" t="s">
        <v>128</v>
      </c>
      <c r="AY130" s="25" t="s">
        <v>128</v>
      </c>
      <c r="AZ130" s="25" t="s">
        <v>128</v>
      </c>
      <c r="BA130" s="25" t="s">
        <v>128</v>
      </c>
      <c r="BB130" s="25" t="s">
        <v>128</v>
      </c>
      <c r="BC130" s="25" t="s">
        <v>128</v>
      </c>
      <c r="BD130" s="25" t="s">
        <v>128</v>
      </c>
      <c r="BE130" s="25" t="s">
        <v>128</v>
      </c>
      <c r="BF130" s="25" t="s">
        <v>128</v>
      </c>
      <c r="BG130" s="25" t="s">
        <v>128</v>
      </c>
      <c r="BH130" s="25" t="s">
        <v>128</v>
      </c>
      <c r="BI130" s="25" t="s">
        <v>114</v>
      </c>
      <c r="BJ130" s="23" t="s">
        <v>128</v>
      </c>
      <c r="BK130" t="s">
        <v>3460</v>
      </c>
      <c r="BL130" s="27" t="s">
        <v>524</v>
      </c>
      <c r="BM130" s="28">
        <v>205033000</v>
      </c>
      <c r="BN130" s="72">
        <f t="shared" si="21"/>
        <v>9.1125777777777778E-2</v>
      </c>
    </row>
    <row r="131" spans="1:66" ht="15">
      <c r="A131" s="28">
        <v>127</v>
      </c>
      <c r="B131" s="27" t="s">
        <v>526</v>
      </c>
      <c r="C131" s="28" t="s">
        <v>1274</v>
      </c>
      <c r="D131" s="27" t="s">
        <v>518</v>
      </c>
      <c r="E131" s="43">
        <f ca="1">IF(AW131="Y","Defaulted",IF(OR(IFERROR(_xlfn.XLOOKUP(I131,Library!$J:$J,Library!$P:$P),AK131)=6,IFERROR(_xlfn.XLOOKUP(I131,Library!$J:$J,Library!$P:$P),AK131)=7),"N/A",AO131))</f>
        <v>3</v>
      </c>
      <c r="F131" s="25" t="str">
        <f t="shared" si="14"/>
        <v>Y</v>
      </c>
      <c r="G131" s="25" t="str">
        <f t="shared" si="15"/>
        <v>N</v>
      </c>
      <c r="H131" s="25" t="s">
        <v>128</v>
      </c>
      <c r="I131" s="29" t="s">
        <v>519</v>
      </c>
      <c r="J131" s="44" t="str">
        <f t="shared" si="19"/>
        <v>投资级别优先可赎回/可售回债</v>
      </c>
      <c r="K131" s="27" t="s">
        <v>24</v>
      </c>
      <c r="L131" s="29">
        <v>83.132000000000005</v>
      </c>
      <c r="M131" s="29">
        <v>83.441999999999993</v>
      </c>
      <c r="N131" s="29">
        <v>6.2097456695371713</v>
      </c>
      <c r="O131" s="29">
        <v>6.1822330231917988</v>
      </c>
      <c r="P131" s="30">
        <v>4.9000000000000004</v>
      </c>
      <c r="Q131" s="27" t="s">
        <v>107</v>
      </c>
      <c r="R131" s="31">
        <v>2</v>
      </c>
      <c r="S131" s="25" t="s">
        <v>3512</v>
      </c>
      <c r="T131" s="25" t="s">
        <v>110</v>
      </c>
      <c r="U131" s="25" t="s">
        <v>3633</v>
      </c>
      <c r="V131" s="25" t="s">
        <v>128</v>
      </c>
      <c r="W131" s="23" t="s">
        <v>989</v>
      </c>
      <c r="X131" s="23" t="s">
        <v>990</v>
      </c>
      <c r="Y131" s="23" t="s">
        <v>989</v>
      </c>
      <c r="Z131" s="23" t="s">
        <v>1066</v>
      </c>
      <c r="AA131" s="23" t="s">
        <v>114</v>
      </c>
      <c r="AB131" s="23" t="s">
        <v>108</v>
      </c>
      <c r="AC131" s="23" t="s">
        <v>2182</v>
      </c>
      <c r="AD131" s="25">
        <f t="shared" ca="1" si="20"/>
        <v>26.284931506849315</v>
      </c>
      <c r="AE131" s="45">
        <v>1750000000</v>
      </c>
      <c r="AF131" s="33">
        <f>VLOOKUP(J131,Library!A:B,2,0)</f>
        <v>1</v>
      </c>
      <c r="AG131" s="33">
        <f>VLOOKUP(J131,Library!A:G,7,0)</f>
        <v>3</v>
      </c>
      <c r="AH131" s="28">
        <f>VLOOKUP(W131,Library!W:X,2,0)</f>
        <v>4</v>
      </c>
      <c r="AI131" s="28">
        <f>VLOOKUP(X131,Library!Y:Z,2,0)</f>
        <v>4</v>
      </c>
      <c r="AJ131" s="28">
        <f>VLOOKUP(Y131,Library!AA:AB,2,0)</f>
        <v>4</v>
      </c>
      <c r="AK131" s="33">
        <f>IF(MAX(AH131,AI131,AJ131)=0,VLOOKUP(I131,Library!$J:$P,7,0),MAX(AH131,AI131,AJ131))</f>
        <v>4</v>
      </c>
      <c r="AL131" s="33">
        <f t="shared" ca="1" si="22"/>
        <v>5</v>
      </c>
      <c r="AM131" s="33">
        <f>VLOOKUP(AB131,Library!T:U,2,0)</f>
        <v>1</v>
      </c>
      <c r="AN131" s="34">
        <f t="shared" ca="1" si="23"/>
        <v>2.65</v>
      </c>
      <c r="AO131" s="33">
        <f t="shared" ca="1" si="24"/>
        <v>3</v>
      </c>
      <c r="AP131" s="28" t="s">
        <v>136</v>
      </c>
      <c r="AQ131" s="25" t="s">
        <v>128</v>
      </c>
      <c r="AR131" s="28" t="s">
        <v>520</v>
      </c>
      <c r="AS131" s="28" t="s">
        <v>521</v>
      </c>
      <c r="AT131" s="28" t="s">
        <v>518</v>
      </c>
      <c r="AU131" s="23" t="s">
        <v>527</v>
      </c>
      <c r="AV131" s="23" t="s">
        <v>35</v>
      </c>
      <c r="AW131" s="25" t="s">
        <v>128</v>
      </c>
      <c r="AX131" s="25" t="s">
        <v>128</v>
      </c>
      <c r="AY131" s="25" t="s">
        <v>128</v>
      </c>
      <c r="AZ131" s="25" t="s">
        <v>128</v>
      </c>
      <c r="BA131" s="25" t="s">
        <v>128</v>
      </c>
      <c r="BB131" s="25" t="s">
        <v>128</v>
      </c>
      <c r="BC131" s="25" t="s">
        <v>128</v>
      </c>
      <c r="BD131" s="25" t="s">
        <v>128</v>
      </c>
      <c r="BE131" s="25" t="s">
        <v>128</v>
      </c>
      <c r="BF131" s="25" t="s">
        <v>128</v>
      </c>
      <c r="BG131" s="25" t="s">
        <v>128</v>
      </c>
      <c r="BH131" s="25" t="s">
        <v>128</v>
      </c>
      <c r="BI131" s="25" t="s">
        <v>114</v>
      </c>
      <c r="BJ131" s="23" t="s">
        <v>128</v>
      </c>
      <c r="BK131" t="s">
        <v>3460</v>
      </c>
      <c r="BL131" s="27" t="s">
        <v>526</v>
      </c>
      <c r="BM131" s="28">
        <v>74967000</v>
      </c>
      <c r="BN131" s="72">
        <f t="shared" si="21"/>
        <v>4.2838285714285718E-2</v>
      </c>
    </row>
    <row r="132" spans="1:66" ht="15">
      <c r="A132" s="28">
        <v>128</v>
      </c>
      <c r="B132" s="27" t="s">
        <v>528</v>
      </c>
      <c r="C132" s="28" t="s">
        <v>1275</v>
      </c>
      <c r="D132" s="27" t="s">
        <v>529</v>
      </c>
      <c r="E132" s="43">
        <f ca="1">IF(AW132="Y","Defaulted",IF(OR(IFERROR(_xlfn.XLOOKUP(I132,Library!$J:$J,Library!$P:$P),AK132)=6,IFERROR(_xlfn.XLOOKUP(I132,Library!$J:$J,Library!$P:$P),AK132)=7),"N/A",AO132))</f>
        <v>2</v>
      </c>
      <c r="F132" s="25" t="str">
        <f t="shared" ref="F132:F193" si="25">IF(OR(AX132="Y", AY132="Y",AZ132="Y",BA132="Y",BB132="Y",BD132="Y",BE132="Y",BF132="Y",V132="Y",T132="Y"),"Y","N")</f>
        <v>Y</v>
      </c>
      <c r="G132" s="25" t="str">
        <f t="shared" ref="G132:G193" si="26">IF(OR(AX132="Y",AY132="Y",AZ132="Y",BA132="Y",BB132="Y",BD132="Y",BE132="Y",BF132="Y",BG132="Y",BH132="Y"),"Y","N")</f>
        <v>N</v>
      </c>
      <c r="H132" s="25" t="s">
        <v>128</v>
      </c>
      <c r="I132" s="29" t="s">
        <v>530</v>
      </c>
      <c r="J132" s="44" t="str">
        <f t="shared" si="19"/>
        <v>投资级别优先可赎回/可售回债</v>
      </c>
      <c r="K132" s="27" t="s">
        <v>24</v>
      </c>
      <c r="L132" s="29">
        <v>94.652000000000001</v>
      </c>
      <c r="M132" s="29">
        <v>94.733000000000004</v>
      </c>
      <c r="N132" s="29">
        <v>4.34920714264869</v>
      </c>
      <c r="O132" s="29">
        <v>4.3257648455474538</v>
      </c>
      <c r="P132" s="30">
        <v>2.85</v>
      </c>
      <c r="Q132" s="27" t="s">
        <v>107</v>
      </c>
      <c r="R132" s="31">
        <v>2</v>
      </c>
      <c r="S132" s="25" t="s">
        <v>3634</v>
      </c>
      <c r="T132" s="25" t="s">
        <v>110</v>
      </c>
      <c r="U132" s="25" t="s">
        <v>533</v>
      </c>
      <c r="V132" s="25" t="s">
        <v>128</v>
      </c>
      <c r="W132" s="23" t="s">
        <v>969</v>
      </c>
      <c r="X132" s="23" t="s">
        <v>963</v>
      </c>
      <c r="Y132" s="23" t="s">
        <v>1017</v>
      </c>
      <c r="Z132" s="23" t="s">
        <v>1066</v>
      </c>
      <c r="AA132" s="23" t="s">
        <v>114</v>
      </c>
      <c r="AB132" s="23" t="s">
        <v>108</v>
      </c>
      <c r="AC132" s="23" t="s">
        <v>2183</v>
      </c>
      <c r="AD132" s="25">
        <f t="shared" ca="1" si="20"/>
        <v>3.9232876712328766</v>
      </c>
      <c r="AE132" s="45">
        <v>1500000000</v>
      </c>
      <c r="AF132" s="33">
        <f>VLOOKUP(J132,Library!A:B,2,0)</f>
        <v>1</v>
      </c>
      <c r="AG132" s="33">
        <f>VLOOKUP(J132,Library!A:G,7,0)</f>
        <v>3</v>
      </c>
      <c r="AH132" s="28">
        <f>VLOOKUP(W132,Library!W:X,2,0)</f>
        <v>2</v>
      </c>
      <c r="AI132" s="28">
        <f>VLOOKUP(X132,Library!Y:Z,2,0)</f>
        <v>2</v>
      </c>
      <c r="AJ132" s="28" t="str">
        <f>VLOOKUP(Y132,Library!AA:AB,2,0)</f>
        <v>N/A</v>
      </c>
      <c r="AK132" s="33">
        <f>IF(MAX(AH132,AI132,AJ132)=0,VLOOKUP(I132,Library!$J:$P,7,0),MAX(AH132,AI132,AJ132))</f>
        <v>2</v>
      </c>
      <c r="AL132" s="33">
        <f t="shared" ca="1" si="22"/>
        <v>3</v>
      </c>
      <c r="AM132" s="33">
        <f>VLOOKUP(AB132,Library!T:U,2,0)</f>
        <v>1</v>
      </c>
      <c r="AN132" s="34">
        <f t="shared" ca="1" si="23"/>
        <v>1.9500000000000002</v>
      </c>
      <c r="AO132" s="33">
        <f t="shared" ca="1" si="24"/>
        <v>2</v>
      </c>
      <c r="AP132" s="28" t="s">
        <v>136</v>
      </c>
      <c r="AQ132" s="25" t="s">
        <v>128</v>
      </c>
      <c r="AR132" s="28" t="s">
        <v>531</v>
      </c>
      <c r="AS132" s="28" t="s">
        <v>532</v>
      </c>
      <c r="AT132" s="28" t="s">
        <v>529</v>
      </c>
      <c r="AU132" s="23" t="s">
        <v>533</v>
      </c>
      <c r="AV132" s="23" t="s">
        <v>35</v>
      </c>
      <c r="AW132" s="25" t="s">
        <v>128</v>
      </c>
      <c r="AX132" s="25" t="s">
        <v>128</v>
      </c>
      <c r="AY132" s="25" t="s">
        <v>128</v>
      </c>
      <c r="AZ132" s="25" t="s">
        <v>128</v>
      </c>
      <c r="BA132" s="25" t="s">
        <v>128</v>
      </c>
      <c r="BB132" s="25" t="s">
        <v>128</v>
      </c>
      <c r="BC132" s="25" t="s">
        <v>128</v>
      </c>
      <c r="BD132" s="25" t="s">
        <v>128</v>
      </c>
      <c r="BE132" s="25" t="s">
        <v>128</v>
      </c>
      <c r="BF132" s="25" t="s">
        <v>128</v>
      </c>
      <c r="BG132" s="25" t="s">
        <v>128</v>
      </c>
      <c r="BH132" s="25" t="s">
        <v>128</v>
      </c>
      <c r="BI132" s="25" t="s">
        <v>114</v>
      </c>
      <c r="BJ132" s="23" t="s">
        <v>128</v>
      </c>
      <c r="BK132" t="s">
        <v>3460</v>
      </c>
      <c r="BL132" s="27" t="s">
        <v>528</v>
      </c>
      <c r="BM132" s="28">
        <v>93902000</v>
      </c>
      <c r="BN132" s="72">
        <f t="shared" si="21"/>
        <v>6.2601333333333328E-2</v>
      </c>
    </row>
    <row r="133" spans="1:66" ht="15">
      <c r="A133" s="28">
        <v>129</v>
      </c>
      <c r="B133" s="27" t="s">
        <v>534</v>
      </c>
      <c r="C133" s="28" t="s">
        <v>1276</v>
      </c>
      <c r="D133" s="27" t="s">
        <v>535</v>
      </c>
      <c r="E133" s="43">
        <f ca="1">IF(AW133="Y","Defaulted",IF(OR(IFERROR(_xlfn.XLOOKUP(I133,Library!$J:$J,Library!$P:$P),AK133)=6,IFERROR(_xlfn.XLOOKUP(I133,Library!$J:$J,Library!$P:$P),AK133)=7),"N/A",AO133))</f>
        <v>3</v>
      </c>
      <c r="F133" s="25" t="str">
        <f t="shared" si="25"/>
        <v>Y</v>
      </c>
      <c r="G133" s="25" t="str">
        <f t="shared" si="26"/>
        <v>N</v>
      </c>
      <c r="H133" s="25" t="s">
        <v>128</v>
      </c>
      <c r="I133" s="29" t="s">
        <v>536</v>
      </c>
      <c r="J133" s="44" t="str">
        <f t="shared" si="19"/>
        <v>投资级别优先可赎回/可售回债</v>
      </c>
      <c r="K133" s="27" t="s">
        <v>24</v>
      </c>
      <c r="L133" s="29">
        <v>97.138999999999996</v>
      </c>
      <c r="M133" s="29">
        <v>97.268000000000001</v>
      </c>
      <c r="N133" s="29">
        <v>4.4656999034395799</v>
      </c>
      <c r="O133" s="29">
        <v>4.4408558065236203</v>
      </c>
      <c r="P133" s="30">
        <v>3.9239999999999999</v>
      </c>
      <c r="Q133" s="27" t="s">
        <v>107</v>
      </c>
      <c r="R133" s="31">
        <v>2</v>
      </c>
      <c r="S133" s="25" t="s">
        <v>3528</v>
      </c>
      <c r="T133" s="25" t="s">
        <v>110</v>
      </c>
      <c r="U133" s="25" t="s">
        <v>3635</v>
      </c>
      <c r="V133" s="25" t="s">
        <v>128</v>
      </c>
      <c r="W133" s="23" t="s">
        <v>77</v>
      </c>
      <c r="X133" s="23" t="s">
        <v>975</v>
      </c>
      <c r="Y133" s="23" t="s">
        <v>8</v>
      </c>
      <c r="Z133" s="23" t="s">
        <v>1066</v>
      </c>
      <c r="AA133" s="23" t="s">
        <v>114</v>
      </c>
      <c r="AB133" s="23" t="s">
        <v>108</v>
      </c>
      <c r="AC133" s="23" t="s">
        <v>2184</v>
      </c>
      <c r="AD133" s="25">
        <f t="shared" ca="1" si="20"/>
        <v>6.0931506849315067</v>
      </c>
      <c r="AE133" s="45">
        <v>500000000</v>
      </c>
      <c r="AF133" s="33">
        <f>VLOOKUP(J133,Library!A:B,2,0)</f>
        <v>1</v>
      </c>
      <c r="AG133" s="33">
        <f>VLOOKUP(J133,Library!A:G,7,0)</f>
        <v>3</v>
      </c>
      <c r="AH133" s="28">
        <f>VLOOKUP(W133,Library!W:X,2,0)</f>
        <v>3</v>
      </c>
      <c r="AI133" s="28">
        <f>VLOOKUP(X133,Library!Y:Z,2,0)</f>
        <v>3</v>
      </c>
      <c r="AJ133" s="28" t="str">
        <f>VLOOKUP(Y133,Library!AA:AB,2,0)</f>
        <v>N/A</v>
      </c>
      <c r="AK133" s="33">
        <f>IF(MAX(AH133,AI133,AJ133)=0,VLOOKUP(I133,Library!$J:$P,7,0),MAX(AH133,AI133,AJ133))</f>
        <v>3</v>
      </c>
      <c r="AL133" s="33">
        <f t="shared" ca="1" si="22"/>
        <v>4</v>
      </c>
      <c r="AM133" s="33">
        <f>VLOOKUP(AB133,Library!T:U,2,0)</f>
        <v>1</v>
      </c>
      <c r="AN133" s="34">
        <f t="shared" ca="1" si="23"/>
        <v>2.2999999999999998</v>
      </c>
      <c r="AO133" s="33">
        <f t="shared" ca="1" si="24"/>
        <v>3</v>
      </c>
      <c r="AP133" s="28" t="s">
        <v>136</v>
      </c>
      <c r="AQ133" s="25" t="s">
        <v>128</v>
      </c>
      <c r="AR133" s="28" t="s">
        <v>537</v>
      </c>
      <c r="AS133" s="28" t="s">
        <v>538</v>
      </c>
      <c r="AT133" s="28" t="s">
        <v>539</v>
      </c>
      <c r="AU133" s="23" t="s">
        <v>540</v>
      </c>
      <c r="AV133" s="23" t="s">
        <v>35</v>
      </c>
      <c r="AW133" s="25" t="s">
        <v>128</v>
      </c>
      <c r="AX133" s="25" t="s">
        <v>128</v>
      </c>
      <c r="AY133" s="25" t="s">
        <v>128</v>
      </c>
      <c r="AZ133" s="25" t="s">
        <v>128</v>
      </c>
      <c r="BA133" s="25" t="s">
        <v>128</v>
      </c>
      <c r="BB133" s="25" t="s">
        <v>128</v>
      </c>
      <c r="BC133" s="25" t="s">
        <v>128</v>
      </c>
      <c r="BD133" s="25" t="s">
        <v>128</v>
      </c>
      <c r="BE133" s="25" t="s">
        <v>128</v>
      </c>
      <c r="BF133" s="25" t="s">
        <v>128</v>
      </c>
      <c r="BG133" s="25" t="s">
        <v>128</v>
      </c>
      <c r="BH133" s="25" t="s">
        <v>128</v>
      </c>
      <c r="BI133" s="25" t="s">
        <v>114</v>
      </c>
      <c r="BJ133" s="23" t="s">
        <v>128</v>
      </c>
      <c r="BK133" t="s">
        <v>3460</v>
      </c>
      <c r="BL133" s="27" t="s">
        <v>534</v>
      </c>
      <c r="BM133" s="28">
        <v>58971000</v>
      </c>
      <c r="BN133" s="72">
        <f t="shared" si="21"/>
        <v>0.11794200000000001</v>
      </c>
    </row>
    <row r="134" spans="1:66" ht="15">
      <c r="A134" s="28">
        <v>130</v>
      </c>
      <c r="B134" s="27" t="s">
        <v>541</v>
      </c>
      <c r="C134" s="28" t="s">
        <v>1277</v>
      </c>
      <c r="D134" s="27" t="s">
        <v>542</v>
      </c>
      <c r="E134" s="43">
        <f ca="1">IF(AW134="Y","Defaulted",IF(OR(IFERROR(_xlfn.XLOOKUP(I134,Library!$J:$J,Library!$P:$P),AK134)=6,IFERROR(_xlfn.XLOOKUP(I134,Library!$J:$J,Library!$P:$P),AK134)=7),"N/A",AO134))</f>
        <v>3</v>
      </c>
      <c r="F134" s="25" t="str">
        <f t="shared" si="25"/>
        <v>Y</v>
      </c>
      <c r="G134" s="25" t="str">
        <f t="shared" si="26"/>
        <v>N</v>
      </c>
      <c r="H134" s="25" t="s">
        <v>128</v>
      </c>
      <c r="I134" s="29" t="s">
        <v>543</v>
      </c>
      <c r="J134" s="44" t="str">
        <f t="shared" si="19"/>
        <v>投资级别优先可赎回/可售回债</v>
      </c>
      <c r="K134" s="27" t="s">
        <v>24</v>
      </c>
      <c r="L134" s="29">
        <v>104.78100000000001</v>
      </c>
      <c r="M134" s="29">
        <v>105.244</v>
      </c>
      <c r="N134" s="29">
        <v>5.0315776175918918</v>
      </c>
      <c r="O134" s="29">
        <v>4.952535040008649</v>
      </c>
      <c r="P134" s="30">
        <v>5.875</v>
      </c>
      <c r="Q134" s="27" t="s">
        <v>107</v>
      </c>
      <c r="R134" s="31">
        <v>2</v>
      </c>
      <c r="S134" s="25" t="s">
        <v>3549</v>
      </c>
      <c r="T134" s="25" t="s">
        <v>110</v>
      </c>
      <c r="U134" s="25" t="s">
        <v>3636</v>
      </c>
      <c r="V134" s="25" t="s">
        <v>128</v>
      </c>
      <c r="W134" s="23" t="s">
        <v>989</v>
      </c>
      <c r="X134" s="23" t="s">
        <v>990</v>
      </c>
      <c r="Y134" s="23" t="s">
        <v>989</v>
      </c>
      <c r="Z134" s="23" t="s">
        <v>1066</v>
      </c>
      <c r="AA134" s="23" t="s">
        <v>114</v>
      </c>
      <c r="AB134" s="23" t="s">
        <v>108</v>
      </c>
      <c r="AC134" s="23" t="s">
        <v>2185</v>
      </c>
      <c r="AD134" s="25">
        <f t="shared" ca="1" si="20"/>
        <v>6.7863013698630139</v>
      </c>
      <c r="AE134" s="45">
        <v>750000000</v>
      </c>
      <c r="AF134" s="33">
        <f>VLOOKUP(J134,Library!A:B,2,0)</f>
        <v>1</v>
      </c>
      <c r="AG134" s="33">
        <f>VLOOKUP(J134,Library!A:G,7,0)</f>
        <v>3</v>
      </c>
      <c r="AH134" s="28">
        <f>VLOOKUP(W134,Library!W:X,2,0)</f>
        <v>4</v>
      </c>
      <c r="AI134" s="28">
        <f>VLOOKUP(X134,Library!Y:Z,2,0)</f>
        <v>4</v>
      </c>
      <c r="AJ134" s="28">
        <f>VLOOKUP(Y134,Library!AA:AB,2,0)</f>
        <v>4</v>
      </c>
      <c r="AK134" s="33">
        <f>IF(MAX(AH134,AI134,AJ134)=0,VLOOKUP(I134,Library!$J:$P,7,0),MAX(AH134,AI134,AJ134))</f>
        <v>4</v>
      </c>
      <c r="AL134" s="33">
        <f t="shared" ca="1" si="22"/>
        <v>4</v>
      </c>
      <c r="AM134" s="33">
        <f>VLOOKUP(AB134,Library!T:U,2,0)</f>
        <v>1</v>
      </c>
      <c r="AN134" s="34">
        <f t="shared" ca="1" si="23"/>
        <v>2.5499999999999998</v>
      </c>
      <c r="AO134" s="33">
        <f t="shared" ca="1" si="24"/>
        <v>3</v>
      </c>
      <c r="AP134" s="28" t="s">
        <v>136</v>
      </c>
      <c r="AQ134" s="25" t="s">
        <v>128</v>
      </c>
      <c r="AR134" s="28" t="s">
        <v>544</v>
      </c>
      <c r="AS134" s="28" t="s">
        <v>545</v>
      </c>
      <c r="AT134" s="28" t="s">
        <v>542</v>
      </c>
      <c r="AU134" s="23" t="s">
        <v>546</v>
      </c>
      <c r="AV134" s="23" t="s">
        <v>35</v>
      </c>
      <c r="AW134" s="25" t="s">
        <v>128</v>
      </c>
      <c r="AX134" s="25" t="s">
        <v>128</v>
      </c>
      <c r="AY134" s="25" t="s">
        <v>128</v>
      </c>
      <c r="AZ134" s="25" t="s">
        <v>128</v>
      </c>
      <c r="BA134" s="25" t="s">
        <v>128</v>
      </c>
      <c r="BB134" s="25" t="s">
        <v>128</v>
      </c>
      <c r="BC134" s="25" t="s">
        <v>128</v>
      </c>
      <c r="BD134" s="25" t="s">
        <v>128</v>
      </c>
      <c r="BE134" s="25" t="s">
        <v>128</v>
      </c>
      <c r="BF134" s="25" t="s">
        <v>128</v>
      </c>
      <c r="BG134" s="25" t="s">
        <v>128</v>
      </c>
      <c r="BH134" s="25" t="s">
        <v>128</v>
      </c>
      <c r="BI134" s="25" t="s">
        <v>114</v>
      </c>
      <c r="BJ134" s="23" t="s">
        <v>128</v>
      </c>
      <c r="BK134" t="s">
        <v>3460</v>
      </c>
      <c r="BL134" s="27" t="s">
        <v>541</v>
      </c>
      <c r="BM134" s="28">
        <v>40765000</v>
      </c>
      <c r="BN134" s="72">
        <f t="shared" si="21"/>
        <v>5.435333333333333E-2</v>
      </c>
    </row>
    <row r="135" spans="1:66" ht="15">
      <c r="A135" s="28">
        <v>131</v>
      </c>
      <c r="B135" s="27" t="s">
        <v>548</v>
      </c>
      <c r="C135" s="28" t="s">
        <v>1278</v>
      </c>
      <c r="D135" s="27" t="s">
        <v>549</v>
      </c>
      <c r="E135" s="43">
        <f ca="1">IF(AW135="Y","Defaulted",IF(OR(IFERROR(_xlfn.XLOOKUP(I135,Library!$J:$J,Library!$P:$P),AK135)=6,IFERROR(_xlfn.XLOOKUP(I135,Library!$J:$J,Library!$P:$P),AK135)=7),"N/A",AO135))</f>
        <v>3</v>
      </c>
      <c r="F135" s="25" t="str">
        <f t="shared" si="25"/>
        <v>Y</v>
      </c>
      <c r="G135" s="25" t="str">
        <f t="shared" si="26"/>
        <v>N</v>
      </c>
      <c r="H135" s="25" t="s">
        <v>128</v>
      </c>
      <c r="I135" s="29" t="s">
        <v>550</v>
      </c>
      <c r="J135" s="44" t="str">
        <f t="shared" si="19"/>
        <v>投资级别优先可赎回/可售回债</v>
      </c>
      <c r="K135" s="27" t="s">
        <v>24</v>
      </c>
      <c r="L135" s="29">
        <v>101.583</v>
      </c>
      <c r="M135" s="29">
        <v>101.71899999999999</v>
      </c>
      <c r="N135" s="29">
        <v>5.2156771419217662</v>
      </c>
      <c r="O135" s="29">
        <v>5.1916353838886211</v>
      </c>
      <c r="P135" s="30">
        <v>5.5</v>
      </c>
      <c r="Q135" s="27" t="s">
        <v>107</v>
      </c>
      <c r="R135" s="31">
        <v>2</v>
      </c>
      <c r="S135" s="25" t="s">
        <v>3606</v>
      </c>
      <c r="T135" s="25" t="s">
        <v>110</v>
      </c>
      <c r="U135" s="25" t="s">
        <v>3637</v>
      </c>
      <c r="V135" s="25" t="s">
        <v>128</v>
      </c>
      <c r="W135" s="23" t="s">
        <v>989</v>
      </c>
      <c r="X135" s="23" t="s">
        <v>990</v>
      </c>
      <c r="Y135" s="23" t="s">
        <v>984</v>
      </c>
      <c r="Z135" s="23" t="s">
        <v>1066</v>
      </c>
      <c r="AA135" s="23" t="s">
        <v>114</v>
      </c>
      <c r="AB135" s="23" t="s">
        <v>108</v>
      </c>
      <c r="AC135" s="23" t="s">
        <v>2186</v>
      </c>
      <c r="AD135" s="25">
        <f t="shared" ca="1" si="20"/>
        <v>6.7178082191780826</v>
      </c>
      <c r="AE135" s="45">
        <v>1100000000</v>
      </c>
      <c r="AF135" s="33">
        <f>VLOOKUP(J135,Library!A:B,2,0)</f>
        <v>1</v>
      </c>
      <c r="AG135" s="33">
        <f>VLOOKUP(J135,Library!A:G,7,0)</f>
        <v>3</v>
      </c>
      <c r="AH135" s="28">
        <f>VLOOKUP(W135,Library!W:X,2,0)</f>
        <v>4</v>
      </c>
      <c r="AI135" s="28">
        <f>VLOOKUP(X135,Library!Y:Z,2,0)</f>
        <v>4</v>
      </c>
      <c r="AJ135" s="28">
        <f>VLOOKUP(Y135,Library!AA:AB,2,0)</f>
        <v>4</v>
      </c>
      <c r="AK135" s="33">
        <f>IF(MAX(AH135,AI135,AJ135)=0,VLOOKUP(I135,Library!$J:$P,7,0),MAX(AH135,AI135,AJ135))</f>
        <v>4</v>
      </c>
      <c r="AL135" s="33">
        <f t="shared" ca="1" si="22"/>
        <v>4</v>
      </c>
      <c r="AM135" s="33">
        <f>VLOOKUP(AB135,Library!T:U,2,0)</f>
        <v>1</v>
      </c>
      <c r="AN135" s="34">
        <f t="shared" ca="1" si="23"/>
        <v>2.5499999999999998</v>
      </c>
      <c r="AO135" s="33">
        <f t="shared" ca="1" si="24"/>
        <v>3</v>
      </c>
      <c r="AP135" s="28" t="s">
        <v>274</v>
      </c>
      <c r="AQ135" s="25" t="s">
        <v>128</v>
      </c>
      <c r="AR135" s="28" t="s">
        <v>551</v>
      </c>
      <c r="AS135" s="28" t="s">
        <v>552</v>
      </c>
      <c r="AT135" s="28" t="s">
        <v>549</v>
      </c>
      <c r="AU135" s="23" t="s">
        <v>553</v>
      </c>
      <c r="AV135" s="23" t="s">
        <v>35</v>
      </c>
      <c r="AW135" s="25" t="s">
        <v>128</v>
      </c>
      <c r="AX135" s="25" t="s">
        <v>128</v>
      </c>
      <c r="AY135" s="25" t="s">
        <v>128</v>
      </c>
      <c r="AZ135" s="25" t="s">
        <v>128</v>
      </c>
      <c r="BA135" s="25" t="s">
        <v>128</v>
      </c>
      <c r="BB135" s="25" t="s">
        <v>128</v>
      </c>
      <c r="BC135" s="25" t="s">
        <v>128</v>
      </c>
      <c r="BD135" s="25" t="s">
        <v>128</v>
      </c>
      <c r="BE135" s="25" t="s">
        <v>128</v>
      </c>
      <c r="BF135" s="25" t="s">
        <v>128</v>
      </c>
      <c r="BG135" s="25" t="s">
        <v>128</v>
      </c>
      <c r="BH135" s="25" t="s">
        <v>128</v>
      </c>
      <c r="BI135" s="25" t="s">
        <v>114</v>
      </c>
      <c r="BJ135" s="23" t="s">
        <v>128</v>
      </c>
      <c r="BK135" t="s">
        <v>3460</v>
      </c>
      <c r="BL135" s="27" t="s">
        <v>548</v>
      </c>
      <c r="BM135" s="28">
        <v>119673000</v>
      </c>
      <c r="BN135" s="72">
        <f t="shared" si="21"/>
        <v>0.10879363636363637</v>
      </c>
    </row>
    <row r="136" spans="1:66" ht="15">
      <c r="A136" s="28">
        <v>132</v>
      </c>
      <c r="B136" s="27" t="s">
        <v>554</v>
      </c>
      <c r="C136" s="28" t="s">
        <v>1279</v>
      </c>
      <c r="D136" s="27" t="s">
        <v>555</v>
      </c>
      <c r="E136" s="43">
        <f ca="1">IF(AW136="Y","Defaulted",IF(OR(IFERROR(_xlfn.XLOOKUP(I136,Library!$J:$J,Library!$P:$P),AK136)=6,IFERROR(_xlfn.XLOOKUP(I136,Library!$J:$J,Library!$P:$P),AK136)=7),"N/A",AO136))</f>
        <v>3</v>
      </c>
      <c r="F136" s="25" t="str">
        <f t="shared" si="25"/>
        <v>Y</v>
      </c>
      <c r="G136" s="25" t="str">
        <f t="shared" si="26"/>
        <v>Y</v>
      </c>
      <c r="H136" s="25" t="s">
        <v>128</v>
      </c>
      <c r="I136" s="29" t="s">
        <v>556</v>
      </c>
      <c r="J136" s="44" t="str">
        <f t="shared" si="19"/>
        <v>投资级别优先普通债</v>
      </c>
      <c r="K136" s="27" t="s">
        <v>24</v>
      </c>
      <c r="L136" s="29">
        <v>101.127</v>
      </c>
      <c r="M136" s="29">
        <v>101.20399999999999</v>
      </c>
      <c r="N136" s="29">
        <v>4.2670724622115133</v>
      </c>
      <c r="O136" s="29">
        <v>4.2259418740508119</v>
      </c>
      <c r="P136" s="30">
        <v>4.875</v>
      </c>
      <c r="Q136" s="27" t="s">
        <v>107</v>
      </c>
      <c r="R136" s="31">
        <v>2</v>
      </c>
      <c r="S136" s="25" t="s">
        <v>3585</v>
      </c>
      <c r="T136" s="25" t="s">
        <v>128</v>
      </c>
      <c r="U136" s="25" t="s">
        <v>3496</v>
      </c>
      <c r="V136" s="25" t="s">
        <v>128</v>
      </c>
      <c r="W136" s="23" t="s">
        <v>77</v>
      </c>
      <c r="X136" s="23" t="s">
        <v>981</v>
      </c>
      <c r="Y136" s="23" t="s">
        <v>8</v>
      </c>
      <c r="Z136" s="23" t="s">
        <v>1066</v>
      </c>
      <c r="AA136" s="23" t="s">
        <v>114</v>
      </c>
      <c r="AB136" s="23" t="s">
        <v>108</v>
      </c>
      <c r="AC136" s="23" t="s">
        <v>2187</v>
      </c>
      <c r="AD136" s="25">
        <f t="shared" ca="1" si="20"/>
        <v>1.9616438356164383</v>
      </c>
      <c r="AE136" s="45">
        <v>1600000000</v>
      </c>
      <c r="AF136" s="33">
        <f>VLOOKUP(J136,Library!A:B,2,0)</f>
        <v>1</v>
      </c>
      <c r="AG136" s="33">
        <f>VLOOKUP(J136,Library!A:G,7,0)</f>
        <v>3</v>
      </c>
      <c r="AH136" s="28">
        <f>VLOOKUP(W136,Library!W:X,2,0)</f>
        <v>3</v>
      </c>
      <c r="AI136" s="28">
        <f>VLOOKUP(X136,Library!Y:Z,2,0)</f>
        <v>3</v>
      </c>
      <c r="AJ136" s="28" t="str">
        <f>VLOOKUP(Y136,Library!AA:AB,2,0)</f>
        <v>N/A</v>
      </c>
      <c r="AK136" s="33">
        <f>IF(MAX(AH136,AI136,AJ136)=0,VLOOKUP(I136,Library!$J:$P,7,0),MAX(AH136,AI136,AJ136))</f>
        <v>3</v>
      </c>
      <c r="AL136" s="33">
        <f t="shared" ca="1" si="22"/>
        <v>3</v>
      </c>
      <c r="AM136" s="33">
        <f>VLOOKUP(AB136,Library!T:U,2,0)</f>
        <v>1</v>
      </c>
      <c r="AN136" s="34">
        <f t="shared" ca="1" si="23"/>
        <v>2.2000000000000002</v>
      </c>
      <c r="AO136" s="33">
        <f t="shared" ca="1" si="24"/>
        <v>3</v>
      </c>
      <c r="AP136" s="28" t="s">
        <v>136</v>
      </c>
      <c r="AQ136" s="25" t="s">
        <v>128</v>
      </c>
      <c r="AR136" s="28" t="s">
        <v>557</v>
      </c>
      <c r="AS136" s="28" t="s">
        <v>558</v>
      </c>
      <c r="AT136" s="28" t="s">
        <v>555</v>
      </c>
      <c r="AU136" s="23" t="s">
        <v>114</v>
      </c>
      <c r="AV136" s="23" t="s">
        <v>115</v>
      </c>
      <c r="AW136" s="25" t="s">
        <v>128</v>
      </c>
      <c r="AX136" s="25" t="s">
        <v>128</v>
      </c>
      <c r="AY136" s="25" t="s">
        <v>128</v>
      </c>
      <c r="AZ136" s="25" t="s">
        <v>128</v>
      </c>
      <c r="BA136" s="25" t="s">
        <v>128</v>
      </c>
      <c r="BB136" s="25" t="s">
        <v>110</v>
      </c>
      <c r="BC136" s="25" t="s">
        <v>110</v>
      </c>
      <c r="BD136" s="25" t="s">
        <v>128</v>
      </c>
      <c r="BE136" s="25" t="s">
        <v>128</v>
      </c>
      <c r="BF136" s="25" t="s">
        <v>128</v>
      </c>
      <c r="BG136" s="25" t="s">
        <v>128</v>
      </c>
      <c r="BH136" s="25" t="s">
        <v>128</v>
      </c>
      <c r="BI136" s="25" t="s">
        <v>114</v>
      </c>
      <c r="BJ136" s="23" t="s">
        <v>128</v>
      </c>
      <c r="BK136" t="s">
        <v>1105</v>
      </c>
      <c r="BL136" s="27" t="s">
        <v>554</v>
      </c>
      <c r="BM136" s="28">
        <v>95954000</v>
      </c>
      <c r="BN136" s="72">
        <f t="shared" si="21"/>
        <v>5.9971249999999997E-2</v>
      </c>
    </row>
    <row r="137" spans="1:66" ht="16.5">
      <c r="A137" s="28">
        <v>133</v>
      </c>
      <c r="B137" s="27" t="s">
        <v>559</v>
      </c>
      <c r="C137" s="28" t="s">
        <v>1280</v>
      </c>
      <c r="D137" s="64" t="s">
        <v>3371</v>
      </c>
      <c r="E137" s="43">
        <f ca="1">IF(AW137="Y","Defaulted",IF(OR(IFERROR(_xlfn.XLOOKUP(I137,Library!$J:$J,Library!$P:$P),AK137)=6,IFERROR(_xlfn.XLOOKUP(I137,Library!$J:$J,Library!$P:$P),AK137)=7),"N/A",AO137))</f>
        <v>3</v>
      </c>
      <c r="F137" s="25" t="str">
        <f t="shared" si="25"/>
        <v>Y</v>
      </c>
      <c r="G137" s="25" t="str">
        <f t="shared" si="26"/>
        <v>N</v>
      </c>
      <c r="H137" s="25" t="s">
        <v>128</v>
      </c>
      <c r="I137" s="29" t="s">
        <v>3370</v>
      </c>
      <c r="J137" s="44" t="str">
        <f t="shared" si="19"/>
        <v>投资级别优先可赎回/可售回债</v>
      </c>
      <c r="K137" s="27" t="s">
        <v>24</v>
      </c>
      <c r="L137" s="29">
        <v>81.576999999999998</v>
      </c>
      <c r="M137" s="29">
        <v>81.771000000000001</v>
      </c>
      <c r="N137" s="29">
        <v>5.7070568269386426</v>
      </c>
      <c r="O137" s="29">
        <v>5.6894239638671902</v>
      </c>
      <c r="P137" s="30">
        <v>4.25</v>
      </c>
      <c r="Q137" s="27" t="s">
        <v>107</v>
      </c>
      <c r="R137" s="31">
        <v>2</v>
      </c>
      <c r="S137" s="25" t="s">
        <v>3606</v>
      </c>
      <c r="T137" s="25" t="s">
        <v>110</v>
      </c>
      <c r="U137" s="25" t="s">
        <v>3638</v>
      </c>
      <c r="V137" s="25" t="s">
        <v>128</v>
      </c>
      <c r="W137" s="23" t="s">
        <v>965</v>
      </c>
      <c r="X137" s="23" t="s">
        <v>966</v>
      </c>
      <c r="Y137" s="23" t="s">
        <v>1015</v>
      </c>
      <c r="Z137" s="23" t="s">
        <v>1066</v>
      </c>
      <c r="AA137" s="23" t="s">
        <v>1041</v>
      </c>
      <c r="AB137" s="23" t="s">
        <v>108</v>
      </c>
      <c r="AC137" s="23" t="s">
        <v>2188</v>
      </c>
      <c r="AD137" s="25">
        <f t="shared" ca="1" si="20"/>
        <v>22.728767123287671</v>
      </c>
      <c r="AE137" s="45">
        <v>2000000000</v>
      </c>
      <c r="AF137" s="33">
        <f>VLOOKUP(J137,Library!A:B,2,0)</f>
        <v>1</v>
      </c>
      <c r="AG137" s="33">
        <f>VLOOKUP(J137,Library!A:G,7,0)</f>
        <v>3</v>
      </c>
      <c r="AH137" s="28">
        <f>VLOOKUP(W137,Library!W:X,2,0)</f>
        <v>2</v>
      </c>
      <c r="AI137" s="28">
        <f>VLOOKUP(X137,Library!Y:Z,2,0)</f>
        <v>2</v>
      </c>
      <c r="AJ137" s="28">
        <f>VLOOKUP(Y137,Library!AA:AB,2,0)</f>
        <v>3</v>
      </c>
      <c r="AK137" s="33">
        <f>IF(MAX(AH137,AI137,AJ137)=0,VLOOKUP(I137,Library!$J:$P,7,0),MAX(AH137,AI137,AJ137))</f>
        <v>3</v>
      </c>
      <c r="AL137" s="33">
        <f t="shared" ca="1" si="22"/>
        <v>5</v>
      </c>
      <c r="AM137" s="33">
        <f>VLOOKUP(AB137,Library!T:U,2,0)</f>
        <v>1</v>
      </c>
      <c r="AN137" s="34">
        <f t="shared" ca="1" si="23"/>
        <v>2.4</v>
      </c>
      <c r="AO137" s="33">
        <f t="shared" ca="1" si="24"/>
        <v>3</v>
      </c>
      <c r="AP137" s="28" t="s">
        <v>274</v>
      </c>
      <c r="AQ137" s="25" t="s">
        <v>128</v>
      </c>
      <c r="AR137" s="28" t="s">
        <v>560</v>
      </c>
      <c r="AS137" s="28" t="s">
        <v>561</v>
      </c>
      <c r="AT137" s="28" t="s">
        <v>562</v>
      </c>
      <c r="AU137" s="23" t="s">
        <v>563</v>
      </c>
      <c r="AV137" s="23" t="s">
        <v>35</v>
      </c>
      <c r="AW137" s="25" t="s">
        <v>128</v>
      </c>
      <c r="AX137" s="25" t="s">
        <v>128</v>
      </c>
      <c r="AY137" s="25" t="s">
        <v>128</v>
      </c>
      <c r="AZ137" s="25" t="s">
        <v>128</v>
      </c>
      <c r="BA137" s="25" t="s">
        <v>128</v>
      </c>
      <c r="BB137" s="25" t="s">
        <v>128</v>
      </c>
      <c r="BC137" s="25" t="s">
        <v>128</v>
      </c>
      <c r="BD137" s="25" t="s">
        <v>128</v>
      </c>
      <c r="BE137" s="25" t="s">
        <v>128</v>
      </c>
      <c r="BF137" s="25" t="s">
        <v>128</v>
      </c>
      <c r="BG137" s="25" t="s">
        <v>128</v>
      </c>
      <c r="BH137" s="25" t="s">
        <v>128</v>
      </c>
      <c r="BI137" s="25" t="s">
        <v>114</v>
      </c>
      <c r="BJ137" s="23" t="s">
        <v>128</v>
      </c>
      <c r="BK137" t="s">
        <v>1042</v>
      </c>
      <c r="BL137" s="27" t="s">
        <v>559</v>
      </c>
      <c r="BM137" s="28">
        <v>55643000</v>
      </c>
      <c r="BN137" s="72">
        <f t="shared" si="21"/>
        <v>2.7821499999999999E-2</v>
      </c>
    </row>
    <row r="138" spans="1:66" ht="15">
      <c r="A138" s="28">
        <v>134</v>
      </c>
      <c r="B138" s="27" t="s">
        <v>564</v>
      </c>
      <c r="C138" s="28" t="s">
        <v>1281</v>
      </c>
      <c r="D138" s="27" t="s">
        <v>565</v>
      </c>
      <c r="E138" s="43">
        <f ca="1">IF(AW138="Y","Defaulted",IF(OR(IFERROR(_xlfn.XLOOKUP(I138,Library!$J:$J,Library!$P:$P),AK138)=6,IFERROR(_xlfn.XLOOKUP(I138,Library!$J:$J,Library!$P:$P),AK138)=7),"N/A",AO138))</f>
        <v>3</v>
      </c>
      <c r="F138" s="25" t="str">
        <f t="shared" si="25"/>
        <v>Y</v>
      </c>
      <c r="G138" s="25" t="str">
        <f t="shared" si="26"/>
        <v>Y</v>
      </c>
      <c r="H138" s="25" t="s">
        <v>128</v>
      </c>
      <c r="I138" s="29" t="s">
        <v>566</v>
      </c>
      <c r="J138" s="44" t="str">
        <f t="shared" si="19"/>
        <v>投资级别优先可赎回/可售回债</v>
      </c>
      <c r="K138" s="27" t="s">
        <v>24</v>
      </c>
      <c r="L138" s="29">
        <v>100.51600000000001</v>
      </c>
      <c r="M138" s="29">
        <v>100.61199999999999</v>
      </c>
      <c r="N138" s="29">
        <v>4.5064950987222847</v>
      </c>
      <c r="O138" s="29">
        <v>4.4076951778161471</v>
      </c>
      <c r="P138" s="30">
        <v>5.04</v>
      </c>
      <c r="Q138" s="27" t="s">
        <v>107</v>
      </c>
      <c r="R138" s="31">
        <v>2</v>
      </c>
      <c r="S138" s="25" t="s">
        <v>3639</v>
      </c>
      <c r="T138" s="25" t="s">
        <v>110</v>
      </c>
      <c r="U138" s="25" t="s">
        <v>3640</v>
      </c>
      <c r="V138" s="25" t="s">
        <v>128</v>
      </c>
      <c r="W138" s="23" t="s">
        <v>993</v>
      </c>
      <c r="X138" s="23" t="s">
        <v>994</v>
      </c>
      <c r="Y138" s="23" t="s">
        <v>993</v>
      </c>
      <c r="Z138" s="23" t="s">
        <v>1066</v>
      </c>
      <c r="AA138" s="23" t="s">
        <v>114</v>
      </c>
      <c r="AB138" s="23" t="s">
        <v>108</v>
      </c>
      <c r="AC138" s="23" t="s">
        <v>2189</v>
      </c>
      <c r="AD138" s="25">
        <f t="shared" ca="1" si="20"/>
        <v>1.0027397260273974</v>
      </c>
      <c r="AE138" s="45">
        <v>2000000000</v>
      </c>
      <c r="AF138" s="33">
        <f>VLOOKUP(J138,Library!A:B,2,0)</f>
        <v>1</v>
      </c>
      <c r="AG138" s="33">
        <f>VLOOKUP(J138,Library!A:G,7,0)</f>
        <v>3</v>
      </c>
      <c r="AH138" s="28">
        <f>VLOOKUP(W138,Library!W:X,2,0)</f>
        <v>4</v>
      </c>
      <c r="AI138" s="28">
        <f>VLOOKUP(X138,Library!Y:Z,2,0)</f>
        <v>4</v>
      </c>
      <c r="AJ138" s="28">
        <f>VLOOKUP(Y138,Library!AA:AB,2,0)</f>
        <v>4</v>
      </c>
      <c r="AK138" s="33">
        <f>IF(MAX(AH138,AI138,AJ138)=0,VLOOKUP(I138,Library!$J:$P,7,0),MAX(AH138,AI138,AJ138))</f>
        <v>4</v>
      </c>
      <c r="AL138" s="33">
        <f t="shared" ca="1" si="22"/>
        <v>3</v>
      </c>
      <c r="AM138" s="33">
        <f>VLOOKUP(AB138,Library!T:U,2,0)</f>
        <v>1</v>
      </c>
      <c r="AN138" s="34">
        <f t="shared" ca="1" si="23"/>
        <v>2.4500000000000002</v>
      </c>
      <c r="AO138" s="33">
        <f t="shared" ca="1" si="24"/>
        <v>3</v>
      </c>
      <c r="AP138" s="28" t="s">
        <v>274</v>
      </c>
      <c r="AQ138" s="25" t="s">
        <v>128</v>
      </c>
      <c r="AR138" s="28" t="s">
        <v>567</v>
      </c>
      <c r="AS138" s="28" t="s">
        <v>568</v>
      </c>
      <c r="AT138" s="28" t="s">
        <v>569</v>
      </c>
      <c r="AU138" s="23" t="s">
        <v>570</v>
      </c>
      <c r="AV138" s="23" t="s">
        <v>35</v>
      </c>
      <c r="AW138" s="25" t="s">
        <v>128</v>
      </c>
      <c r="AX138" s="25" t="s">
        <v>128</v>
      </c>
      <c r="AY138" s="25" t="s">
        <v>128</v>
      </c>
      <c r="AZ138" s="25" t="s">
        <v>128</v>
      </c>
      <c r="BA138" s="25" t="s">
        <v>128</v>
      </c>
      <c r="BB138" s="25" t="s">
        <v>110</v>
      </c>
      <c r="BC138" s="25" t="s">
        <v>110</v>
      </c>
      <c r="BD138" s="25" t="s">
        <v>128</v>
      </c>
      <c r="BE138" s="25" t="s">
        <v>128</v>
      </c>
      <c r="BF138" s="25" t="s">
        <v>128</v>
      </c>
      <c r="BG138" s="25" t="s">
        <v>128</v>
      </c>
      <c r="BH138" s="25" t="s">
        <v>128</v>
      </c>
      <c r="BI138" s="25" t="s">
        <v>114</v>
      </c>
      <c r="BJ138" s="23" t="s">
        <v>128</v>
      </c>
      <c r="BK138" t="s">
        <v>1057</v>
      </c>
      <c r="BL138" s="27" t="s">
        <v>564</v>
      </c>
      <c r="BM138" s="28">
        <v>120630000</v>
      </c>
      <c r="BN138" s="72">
        <f t="shared" si="21"/>
        <v>6.0315000000000001E-2</v>
      </c>
    </row>
    <row r="139" spans="1:66" ht="15">
      <c r="A139" s="28">
        <v>135</v>
      </c>
      <c r="B139" s="27" t="s">
        <v>571</v>
      </c>
      <c r="C139" s="28" t="s">
        <v>1282</v>
      </c>
      <c r="D139" s="27" t="s">
        <v>572</v>
      </c>
      <c r="E139" s="43">
        <f ca="1">IF(AW139="Y","Defaulted",IF(OR(IFERROR(_xlfn.XLOOKUP(I139,Library!$J:$J,Library!$P:$P),AK139)=6,IFERROR(_xlfn.XLOOKUP(I139,Library!$J:$J,Library!$P:$P),AK139)=7),"N/A",AO139))</f>
        <v>3</v>
      </c>
      <c r="F139" s="25" t="str">
        <f t="shared" si="25"/>
        <v>Y</v>
      </c>
      <c r="G139" s="25" t="str">
        <f t="shared" si="26"/>
        <v>N</v>
      </c>
      <c r="H139" s="25" t="s">
        <v>128</v>
      </c>
      <c r="I139" s="29" t="s">
        <v>573</v>
      </c>
      <c r="J139" s="44" t="str">
        <f t="shared" si="19"/>
        <v>投资级别优先可赎回/可售回债</v>
      </c>
      <c r="K139" s="27" t="s">
        <v>24</v>
      </c>
      <c r="L139" s="29">
        <v>98.24</v>
      </c>
      <c r="M139" s="29">
        <v>98.436000000000007</v>
      </c>
      <c r="N139" s="29">
        <v>5.7639067754606392</v>
      </c>
      <c r="O139" s="29">
        <v>5.745372309842252</v>
      </c>
      <c r="P139" s="30">
        <v>5.6</v>
      </c>
      <c r="Q139" s="27" t="s">
        <v>107</v>
      </c>
      <c r="R139" s="31">
        <v>2</v>
      </c>
      <c r="S139" s="25" t="s">
        <v>3641</v>
      </c>
      <c r="T139" s="25" t="s">
        <v>110</v>
      </c>
      <c r="U139" s="25" t="s">
        <v>3642</v>
      </c>
      <c r="V139" s="25" t="s">
        <v>128</v>
      </c>
      <c r="W139" s="23" t="s">
        <v>984</v>
      </c>
      <c r="X139" s="23" t="s">
        <v>985</v>
      </c>
      <c r="Y139" s="23" t="s">
        <v>984</v>
      </c>
      <c r="Z139" s="23" t="s">
        <v>1066</v>
      </c>
      <c r="AA139" s="23" t="s">
        <v>114</v>
      </c>
      <c r="AB139" s="23" t="s">
        <v>108</v>
      </c>
      <c r="AC139" s="23" t="s">
        <v>2190</v>
      </c>
      <c r="AD139" s="25">
        <f t="shared" ca="1" si="20"/>
        <v>16.849315068493151</v>
      </c>
      <c r="AE139" s="45">
        <v>2750000000</v>
      </c>
      <c r="AF139" s="33">
        <f>VLOOKUP(J139,Library!A:B,2,0)</f>
        <v>1</v>
      </c>
      <c r="AG139" s="33">
        <f>VLOOKUP(J139,Library!A:G,7,0)</f>
        <v>3</v>
      </c>
      <c r="AH139" s="28">
        <f>VLOOKUP(W139,Library!W:X,2,0)</f>
        <v>4</v>
      </c>
      <c r="AI139" s="28">
        <f>VLOOKUP(X139,Library!Y:Z,2,0)</f>
        <v>4</v>
      </c>
      <c r="AJ139" s="28">
        <f>VLOOKUP(Y139,Library!AA:AB,2,0)</f>
        <v>4</v>
      </c>
      <c r="AK139" s="33">
        <f>IF(MAX(AH139,AI139,AJ139)=0,VLOOKUP(I139,Library!$J:$P,7,0),MAX(AH139,AI139,AJ139))</f>
        <v>4</v>
      </c>
      <c r="AL139" s="33">
        <f t="shared" ca="1" si="22"/>
        <v>5</v>
      </c>
      <c r="AM139" s="33">
        <f>VLOOKUP(AB139,Library!T:U,2,0)</f>
        <v>1</v>
      </c>
      <c r="AN139" s="34">
        <f t="shared" ca="1" si="23"/>
        <v>2.65</v>
      </c>
      <c r="AO139" s="33">
        <f t="shared" ca="1" si="24"/>
        <v>3</v>
      </c>
      <c r="AP139" s="28" t="s">
        <v>136</v>
      </c>
      <c r="AQ139" s="25" t="s">
        <v>128</v>
      </c>
      <c r="AR139" s="28" t="s">
        <v>574</v>
      </c>
      <c r="AS139" s="28" t="s">
        <v>575</v>
      </c>
      <c r="AT139" s="28" t="s">
        <v>572</v>
      </c>
      <c r="AU139" s="23" t="s">
        <v>576</v>
      </c>
      <c r="AV139" s="23" t="s">
        <v>35</v>
      </c>
      <c r="AW139" s="25" t="s">
        <v>128</v>
      </c>
      <c r="AX139" s="25" t="s">
        <v>128</v>
      </c>
      <c r="AY139" s="25" t="s">
        <v>128</v>
      </c>
      <c r="AZ139" s="25" t="s">
        <v>128</v>
      </c>
      <c r="BA139" s="25" t="s">
        <v>128</v>
      </c>
      <c r="BB139" s="25" t="s">
        <v>128</v>
      </c>
      <c r="BC139" s="25" t="s">
        <v>128</v>
      </c>
      <c r="BD139" s="25" t="s">
        <v>128</v>
      </c>
      <c r="BE139" s="25" t="s">
        <v>128</v>
      </c>
      <c r="BF139" s="25" t="s">
        <v>128</v>
      </c>
      <c r="BG139" s="25" t="s">
        <v>128</v>
      </c>
      <c r="BH139" s="25" t="s">
        <v>128</v>
      </c>
      <c r="BI139" s="25" t="s">
        <v>114</v>
      </c>
      <c r="BJ139" s="23" t="s">
        <v>128</v>
      </c>
      <c r="BK139" t="s">
        <v>3459</v>
      </c>
      <c r="BL139" s="27" t="s">
        <v>571</v>
      </c>
      <c r="BM139" s="28">
        <v>126205000</v>
      </c>
      <c r="BN139" s="72">
        <f t="shared" si="21"/>
        <v>4.5892727272727273E-2</v>
      </c>
    </row>
    <row r="140" spans="1:66" ht="15">
      <c r="A140" s="28">
        <v>136</v>
      </c>
      <c r="B140" s="27" t="s">
        <v>577</v>
      </c>
      <c r="C140" s="28" t="s">
        <v>1283</v>
      </c>
      <c r="D140" s="27" t="s">
        <v>578</v>
      </c>
      <c r="E140" s="43">
        <f ca="1">IF(AW140="Y","Defaulted",IF(OR(IFERROR(_xlfn.XLOOKUP(I140,Library!$J:$J,Library!$P:$P),AK140)=6,IFERROR(_xlfn.XLOOKUP(I140,Library!$J:$J,Library!$P:$P),AK140)=7),"N/A",AO140))</f>
        <v>3</v>
      </c>
      <c r="F140" s="25" t="str">
        <f t="shared" si="25"/>
        <v>Y</v>
      </c>
      <c r="G140" s="25" t="str">
        <f t="shared" si="26"/>
        <v>Y</v>
      </c>
      <c r="H140" s="25" t="s">
        <v>128</v>
      </c>
      <c r="I140" s="29" t="s">
        <v>579</v>
      </c>
      <c r="J140" s="44" t="str">
        <f t="shared" si="19"/>
        <v>投资级别优先可赎回/可售回债</v>
      </c>
      <c r="K140" s="27" t="s">
        <v>24</v>
      </c>
      <c r="L140" s="29">
        <v>100.973</v>
      </c>
      <c r="M140" s="29">
        <v>101.233</v>
      </c>
      <c r="N140" s="29">
        <v>6.033385611698252</v>
      </c>
      <c r="O140" s="29">
        <v>6.0159431713950848</v>
      </c>
      <c r="P140" s="30">
        <v>6.1</v>
      </c>
      <c r="Q140" s="27" t="s">
        <v>107</v>
      </c>
      <c r="R140" s="31">
        <v>2</v>
      </c>
      <c r="S140" s="25" t="s">
        <v>3643</v>
      </c>
      <c r="T140" s="25" t="s">
        <v>110</v>
      </c>
      <c r="U140" s="25" t="s">
        <v>3644</v>
      </c>
      <c r="V140" s="25" t="s">
        <v>128</v>
      </c>
      <c r="W140" s="23" t="s">
        <v>984</v>
      </c>
      <c r="X140" s="23" t="s">
        <v>985</v>
      </c>
      <c r="Y140" s="23" t="s">
        <v>8</v>
      </c>
      <c r="Z140" s="23" t="s">
        <v>1066</v>
      </c>
      <c r="AA140" s="23" t="s">
        <v>114</v>
      </c>
      <c r="AB140" s="23" t="s">
        <v>108</v>
      </c>
      <c r="AC140" s="23" t="s">
        <v>2191</v>
      </c>
      <c r="AD140" s="25">
        <f t="shared" ca="1" si="20"/>
        <v>37.186301369863017</v>
      </c>
      <c r="AE140" s="45">
        <v>750000000</v>
      </c>
      <c r="AF140" s="33">
        <f>VLOOKUP(J140,Library!A:B,2,0)</f>
        <v>1</v>
      </c>
      <c r="AG140" s="33">
        <f>VLOOKUP(J140,Library!A:G,7,0)</f>
        <v>3</v>
      </c>
      <c r="AH140" s="28">
        <f>VLOOKUP(W140,Library!W:X,2,0)</f>
        <v>4</v>
      </c>
      <c r="AI140" s="28">
        <f>VLOOKUP(X140,Library!Y:Z,2,0)</f>
        <v>4</v>
      </c>
      <c r="AJ140" s="28" t="str">
        <f>VLOOKUP(Y140,Library!AA:AB,2,0)</f>
        <v>N/A</v>
      </c>
      <c r="AK140" s="33">
        <f>IF(MAX(AH140,AI140,AJ140)=0,VLOOKUP(I140,Library!$J:$P,7,0),MAX(AH140,AI140,AJ140))</f>
        <v>4</v>
      </c>
      <c r="AL140" s="33">
        <f t="shared" ca="1" si="22"/>
        <v>5</v>
      </c>
      <c r="AM140" s="33">
        <f>VLOOKUP(AB140,Library!T:U,2,0)</f>
        <v>1</v>
      </c>
      <c r="AN140" s="34">
        <f t="shared" ca="1" si="23"/>
        <v>2.65</v>
      </c>
      <c r="AO140" s="33">
        <f t="shared" ca="1" si="24"/>
        <v>3</v>
      </c>
      <c r="AP140" s="28" t="s">
        <v>136</v>
      </c>
      <c r="AQ140" s="25" t="s">
        <v>128</v>
      </c>
      <c r="AR140" s="28" t="s">
        <v>580</v>
      </c>
      <c r="AS140" s="28" t="s">
        <v>581</v>
      </c>
      <c r="AT140" s="28" t="s">
        <v>578</v>
      </c>
      <c r="AU140" s="23" t="s">
        <v>582</v>
      </c>
      <c r="AV140" s="23" t="s">
        <v>35</v>
      </c>
      <c r="AW140" s="25" t="s">
        <v>128</v>
      </c>
      <c r="AX140" s="25" t="s">
        <v>128</v>
      </c>
      <c r="AY140" s="25" t="s">
        <v>128</v>
      </c>
      <c r="AZ140" s="25" t="s">
        <v>128</v>
      </c>
      <c r="BA140" s="25" t="s">
        <v>128</v>
      </c>
      <c r="BB140" s="25" t="s">
        <v>110</v>
      </c>
      <c r="BC140" s="25" t="s">
        <v>110</v>
      </c>
      <c r="BD140" s="25" t="s">
        <v>128</v>
      </c>
      <c r="BE140" s="25" t="s">
        <v>128</v>
      </c>
      <c r="BF140" s="25" t="s">
        <v>128</v>
      </c>
      <c r="BG140" s="25" t="s">
        <v>128</v>
      </c>
      <c r="BH140" s="25" t="s">
        <v>128</v>
      </c>
      <c r="BI140" s="25" t="s">
        <v>114</v>
      </c>
      <c r="BJ140" s="23" t="s">
        <v>128</v>
      </c>
      <c r="BK140" t="s">
        <v>1042</v>
      </c>
      <c r="BL140" s="27" t="s">
        <v>577</v>
      </c>
      <c r="BM140" s="28">
        <v>106213000</v>
      </c>
      <c r="BN140" s="72">
        <f t="shared" si="21"/>
        <v>0.14161733333333335</v>
      </c>
    </row>
    <row r="141" spans="1:66" ht="15">
      <c r="A141" s="28">
        <v>137</v>
      </c>
      <c r="B141" s="27" t="s">
        <v>583</v>
      </c>
      <c r="C141" s="28" t="s">
        <v>1284</v>
      </c>
      <c r="D141" s="27" t="s">
        <v>584</v>
      </c>
      <c r="E141" s="43">
        <f ca="1">IF(AW141="Y","Defaulted",IF(OR(IFERROR(_xlfn.XLOOKUP(I141,Library!$J:$J,Library!$P:$P),AK141)=6,IFERROR(_xlfn.XLOOKUP(I141,Library!$J:$J,Library!$P:$P),AK141)=7),"N/A",AO141))</f>
        <v>3</v>
      </c>
      <c r="F141" s="25" t="str">
        <f t="shared" si="25"/>
        <v>Y</v>
      </c>
      <c r="G141" s="25" t="str">
        <f t="shared" si="26"/>
        <v>N</v>
      </c>
      <c r="H141" s="25" t="s">
        <v>128</v>
      </c>
      <c r="I141" s="29" t="s">
        <v>585</v>
      </c>
      <c r="J141" s="44" t="str">
        <f t="shared" si="19"/>
        <v>投资级别优先可赎回/可售回债</v>
      </c>
      <c r="K141" s="27" t="s">
        <v>24</v>
      </c>
      <c r="L141" s="29">
        <v>106.569</v>
      </c>
      <c r="M141" s="29">
        <v>106.71899999999999</v>
      </c>
      <c r="N141" s="29">
        <v>5.1286220398176523</v>
      </c>
      <c r="O141" s="29">
        <v>5.1040184198490435</v>
      </c>
      <c r="P141" s="30">
        <v>6.25</v>
      </c>
      <c r="Q141" s="27" t="s">
        <v>107</v>
      </c>
      <c r="R141" s="31">
        <v>2</v>
      </c>
      <c r="S141" s="25" t="s">
        <v>3645</v>
      </c>
      <c r="T141" s="25" t="s">
        <v>110</v>
      </c>
      <c r="U141" s="25" t="s">
        <v>3646</v>
      </c>
      <c r="V141" s="25" t="s">
        <v>128</v>
      </c>
      <c r="W141" s="23" t="s">
        <v>984</v>
      </c>
      <c r="X141" s="23" t="s">
        <v>985</v>
      </c>
      <c r="Y141" s="23" t="s">
        <v>984</v>
      </c>
      <c r="Z141" s="23" t="s">
        <v>1066</v>
      </c>
      <c r="AA141" s="23" t="s">
        <v>114</v>
      </c>
      <c r="AB141" s="23" t="s">
        <v>108</v>
      </c>
      <c r="AC141" s="23" t="s">
        <v>2192</v>
      </c>
      <c r="AD141" s="25">
        <f t="shared" ca="1" si="20"/>
        <v>7.0684931506849313</v>
      </c>
      <c r="AE141" s="45">
        <v>1000000000</v>
      </c>
      <c r="AF141" s="33">
        <f>VLOOKUP(J141,Library!A:B,2,0)</f>
        <v>1</v>
      </c>
      <c r="AG141" s="33">
        <f>VLOOKUP(J141,Library!A:G,7,0)</f>
        <v>3</v>
      </c>
      <c r="AH141" s="28">
        <f>VLOOKUP(W141,Library!W:X,2,0)</f>
        <v>4</v>
      </c>
      <c r="AI141" s="28">
        <f>VLOOKUP(X141,Library!Y:Z,2,0)</f>
        <v>4</v>
      </c>
      <c r="AJ141" s="28">
        <f>VLOOKUP(Y141,Library!AA:AB,2,0)</f>
        <v>4</v>
      </c>
      <c r="AK141" s="33">
        <f>IF(MAX(AH141,AI141,AJ141)=0,VLOOKUP(I141,Library!$J:$P,7,0),MAX(AH141,AI141,AJ141))</f>
        <v>4</v>
      </c>
      <c r="AL141" s="33">
        <f t="shared" ca="1" si="22"/>
        <v>4</v>
      </c>
      <c r="AM141" s="33">
        <f>VLOOKUP(AB141,Library!T:U,2,0)</f>
        <v>1</v>
      </c>
      <c r="AN141" s="34">
        <f t="shared" ca="1" si="23"/>
        <v>2.5499999999999998</v>
      </c>
      <c r="AO141" s="33">
        <f t="shared" ca="1" si="24"/>
        <v>3</v>
      </c>
      <c r="AP141" s="28" t="s">
        <v>136</v>
      </c>
      <c r="AQ141" s="25" t="s">
        <v>128</v>
      </c>
      <c r="AR141" s="28" t="s">
        <v>586</v>
      </c>
      <c r="AS141" s="28" t="s">
        <v>587</v>
      </c>
      <c r="AT141" s="28" t="s">
        <v>588</v>
      </c>
      <c r="AU141" s="23" t="s">
        <v>589</v>
      </c>
      <c r="AV141" s="23" t="s">
        <v>35</v>
      </c>
      <c r="AW141" s="25" t="s">
        <v>128</v>
      </c>
      <c r="AX141" s="25" t="s">
        <v>128</v>
      </c>
      <c r="AY141" s="25" t="s">
        <v>128</v>
      </c>
      <c r="AZ141" s="25" t="s">
        <v>128</v>
      </c>
      <c r="BA141" s="25" t="s">
        <v>128</v>
      </c>
      <c r="BB141" s="25" t="s">
        <v>128</v>
      </c>
      <c r="BC141" s="25" t="s">
        <v>128</v>
      </c>
      <c r="BD141" s="25" t="s">
        <v>128</v>
      </c>
      <c r="BE141" s="25" t="s">
        <v>128</v>
      </c>
      <c r="BF141" s="25" t="s">
        <v>128</v>
      </c>
      <c r="BG141" s="25" t="s">
        <v>128</v>
      </c>
      <c r="BH141" s="25" t="s">
        <v>128</v>
      </c>
      <c r="BI141" s="25" t="s">
        <v>114</v>
      </c>
      <c r="BJ141" s="23" t="s">
        <v>128</v>
      </c>
      <c r="BK141" t="s">
        <v>1096</v>
      </c>
      <c r="BL141" s="27" t="s">
        <v>583</v>
      </c>
      <c r="BM141" s="28">
        <v>8096000</v>
      </c>
      <c r="BN141" s="72">
        <f t="shared" si="21"/>
        <v>8.0960000000000008E-3</v>
      </c>
    </row>
    <row r="142" spans="1:66" ht="15">
      <c r="A142" s="28">
        <v>138</v>
      </c>
      <c r="B142" s="27" t="s">
        <v>590</v>
      </c>
      <c r="C142" s="28" t="s">
        <v>1285</v>
      </c>
      <c r="D142" s="27" t="s">
        <v>591</v>
      </c>
      <c r="E142" s="43">
        <f ca="1">IF(AW142="Y","Defaulted",IF(OR(IFERROR(_xlfn.XLOOKUP(I142,Library!$J:$J,Library!$P:$P),AK142)=6,IFERROR(_xlfn.XLOOKUP(I142,Library!$J:$J,Library!$P:$P),AK142)=7),"N/A",AO142))</f>
        <v>2</v>
      </c>
      <c r="F142" s="25" t="str">
        <f t="shared" si="25"/>
        <v>N</v>
      </c>
      <c r="G142" s="25" t="str">
        <f t="shared" si="26"/>
        <v>N</v>
      </c>
      <c r="H142" s="25" t="s">
        <v>128</v>
      </c>
      <c r="I142" s="29" t="s">
        <v>592</v>
      </c>
      <c r="J142" s="44" t="str">
        <f t="shared" si="19"/>
        <v>投资级别优先普通债</v>
      </c>
      <c r="K142" s="27" t="s">
        <v>24</v>
      </c>
      <c r="L142" s="29">
        <v>99.983999999999995</v>
      </c>
      <c r="M142" s="29">
        <v>99.984999999999999</v>
      </c>
      <c r="N142" s="29">
        <v>4.5910095758969929</v>
      </c>
      <c r="O142" s="29">
        <v>4.4124816490911538</v>
      </c>
      <c r="P142" s="30">
        <v>1.75</v>
      </c>
      <c r="Q142" s="27" t="s">
        <v>107</v>
      </c>
      <c r="R142" s="31">
        <v>2</v>
      </c>
      <c r="S142" s="25" t="s">
        <v>3647</v>
      </c>
      <c r="T142" s="25" t="s">
        <v>128</v>
      </c>
      <c r="U142" s="25" t="s">
        <v>3496</v>
      </c>
      <c r="V142" s="25" t="s">
        <v>128</v>
      </c>
      <c r="W142" s="23" t="s">
        <v>980</v>
      </c>
      <c r="X142" s="23" t="s">
        <v>981</v>
      </c>
      <c r="Y142" s="23" t="s">
        <v>8</v>
      </c>
      <c r="Z142" s="23" t="s">
        <v>1066</v>
      </c>
      <c r="AA142" s="23" t="s">
        <v>1041</v>
      </c>
      <c r="AB142" s="23" t="s">
        <v>108</v>
      </c>
      <c r="AC142" s="23" t="s">
        <v>2193</v>
      </c>
      <c r="AD142" s="25">
        <f t="shared" ca="1" si="20"/>
        <v>1.643835616438356E-2</v>
      </c>
      <c r="AE142" s="45">
        <v>300000000</v>
      </c>
      <c r="AF142" s="33">
        <f>VLOOKUP(J142,Library!A:B,2,0)</f>
        <v>1</v>
      </c>
      <c r="AG142" s="33">
        <f>VLOOKUP(J142,Library!A:G,7,0)</f>
        <v>3</v>
      </c>
      <c r="AH142" s="28">
        <f>VLOOKUP(W142,Library!W:X,2,0)</f>
        <v>3</v>
      </c>
      <c r="AI142" s="28">
        <f>VLOOKUP(X142,Library!Y:Z,2,0)</f>
        <v>3</v>
      </c>
      <c r="AJ142" s="28" t="str">
        <f>VLOOKUP(Y142,Library!AA:AB,2,0)</f>
        <v>N/A</v>
      </c>
      <c r="AK142" s="33">
        <f>IF(MAX(AH142,AI142,AJ142)=0,VLOOKUP(I142,Library!$J:$P,7,0),MAX(AH142,AI142,AJ142))</f>
        <v>3</v>
      </c>
      <c r="AL142" s="33">
        <f t="shared" ca="1" si="22"/>
        <v>2</v>
      </c>
      <c r="AM142" s="33">
        <f>VLOOKUP(AB142,Library!T:U,2,0)</f>
        <v>1</v>
      </c>
      <c r="AN142" s="34">
        <f t="shared" ca="1" si="23"/>
        <v>2.1</v>
      </c>
      <c r="AO142" s="33">
        <f t="shared" ca="1" si="24"/>
        <v>2</v>
      </c>
      <c r="AP142" s="28" t="s">
        <v>136</v>
      </c>
      <c r="AQ142" s="25" t="s">
        <v>128</v>
      </c>
      <c r="AR142" s="28" t="s">
        <v>593</v>
      </c>
      <c r="AS142" s="28" t="s">
        <v>594</v>
      </c>
      <c r="AT142" s="28" t="s">
        <v>595</v>
      </c>
      <c r="AU142" s="23" t="s">
        <v>114</v>
      </c>
      <c r="AV142" s="23" t="s">
        <v>115</v>
      </c>
      <c r="AW142" s="25" t="s">
        <v>128</v>
      </c>
      <c r="AX142" s="25" t="s">
        <v>128</v>
      </c>
      <c r="AY142" s="25" t="s">
        <v>128</v>
      </c>
      <c r="AZ142" s="25" t="s">
        <v>128</v>
      </c>
      <c r="BA142" s="25" t="s">
        <v>128</v>
      </c>
      <c r="BB142" s="25" t="s">
        <v>128</v>
      </c>
      <c r="BC142" s="25" t="s">
        <v>128</v>
      </c>
      <c r="BD142" s="25" t="s">
        <v>128</v>
      </c>
      <c r="BE142" s="25" t="s">
        <v>128</v>
      </c>
      <c r="BF142" s="25" t="s">
        <v>128</v>
      </c>
      <c r="BG142" s="25" t="s">
        <v>128</v>
      </c>
      <c r="BH142" s="25" t="s">
        <v>128</v>
      </c>
      <c r="BI142" s="25" t="s">
        <v>114</v>
      </c>
      <c r="BJ142" s="23" t="s">
        <v>128</v>
      </c>
      <c r="BK142" t="s">
        <v>1113</v>
      </c>
      <c r="BL142" s="27" t="s">
        <v>590</v>
      </c>
      <c r="BM142" s="28">
        <v>34500000</v>
      </c>
      <c r="BN142" s="72">
        <f t="shared" si="21"/>
        <v>0.115</v>
      </c>
    </row>
    <row r="143" spans="1:66" ht="15">
      <c r="A143" s="28">
        <v>139</v>
      </c>
      <c r="B143" s="27" t="s">
        <v>597</v>
      </c>
      <c r="C143" s="28" t="s">
        <v>1286</v>
      </c>
      <c r="D143" s="27" t="s">
        <v>598</v>
      </c>
      <c r="E143" s="43">
        <f ca="1">IF(AW143="Y","Defaulted",IF(OR(IFERROR(_xlfn.XLOOKUP(I143,Library!$J:$J,Library!$P:$P),AK143)=6,IFERROR(_xlfn.XLOOKUP(I143,Library!$J:$J,Library!$P:$P),AK143)=7),"N/A",AO143))</f>
        <v>5</v>
      </c>
      <c r="F143" s="25" t="str">
        <f t="shared" si="25"/>
        <v>Y</v>
      </c>
      <c r="G143" s="25" t="str">
        <f t="shared" si="26"/>
        <v>Y</v>
      </c>
      <c r="H143" s="25" t="s">
        <v>128</v>
      </c>
      <c r="I143" s="29" t="s">
        <v>599</v>
      </c>
      <c r="J143" s="44" t="str">
        <f t="shared" si="19"/>
        <v>应急可转债</v>
      </c>
      <c r="K143" s="27" t="s">
        <v>25</v>
      </c>
      <c r="L143" s="29">
        <v>99.58</v>
      </c>
      <c r="M143" s="29">
        <v>99.801000000000002</v>
      </c>
      <c r="N143" s="29">
        <v>6.9290142806946129</v>
      </c>
      <c r="O143" s="29">
        <v>6.9140545108854301</v>
      </c>
      <c r="P143" s="30">
        <v>5</v>
      </c>
      <c r="Q143" s="27" t="s">
        <v>126</v>
      </c>
      <c r="R143" s="31">
        <v>2</v>
      </c>
      <c r="S143" s="25" t="s">
        <v>3648</v>
      </c>
      <c r="T143" s="25" t="s">
        <v>110</v>
      </c>
      <c r="U143" s="25" t="s">
        <v>3649</v>
      </c>
      <c r="V143" s="25" t="s">
        <v>128</v>
      </c>
      <c r="W143" s="23" t="s">
        <v>989</v>
      </c>
      <c r="X143" s="23" t="s">
        <v>990</v>
      </c>
      <c r="Y143" s="23" t="s">
        <v>989</v>
      </c>
      <c r="Z143" s="23" t="s">
        <v>1109</v>
      </c>
      <c r="AA143" s="23" t="s">
        <v>114</v>
      </c>
      <c r="AB143" s="23" t="s">
        <v>108</v>
      </c>
      <c r="AC143" s="23" t="s">
        <v>114</v>
      </c>
      <c r="AD143" s="25" t="str">
        <f t="shared" ca="1" si="20"/>
        <v>N/A</v>
      </c>
      <c r="AE143" s="45">
        <v>1250000000</v>
      </c>
      <c r="AF143" s="33">
        <f>VLOOKUP(J143,Library!A:B,2,0)</f>
        <v>5</v>
      </c>
      <c r="AG143" s="33">
        <f>VLOOKUP(J143,Library!A:G,7,0)</f>
        <v>3</v>
      </c>
      <c r="AH143" s="28">
        <f>VLOOKUP(W143,Library!W:X,2,0)</f>
        <v>4</v>
      </c>
      <c r="AI143" s="28">
        <f>VLOOKUP(X143,Library!Y:Z,2,0)</f>
        <v>4</v>
      </c>
      <c r="AJ143" s="28">
        <f>VLOOKUP(Y143,Library!AA:AB,2,0)</f>
        <v>4</v>
      </c>
      <c r="AK143" s="33">
        <f>IF(MAX(AH143,AI143,AJ143)=0,VLOOKUP(I143,Library!$J:$P,7,0),MAX(AH143,AI143,AJ143))</f>
        <v>4</v>
      </c>
      <c r="AL143" s="33">
        <f t="shared" ca="1" si="22"/>
        <v>5</v>
      </c>
      <c r="AM143" s="33">
        <f>VLOOKUP(AB143,Library!T:U,2,0)</f>
        <v>1</v>
      </c>
      <c r="AN143" s="34">
        <f t="shared" ca="1" si="23"/>
        <v>4.05</v>
      </c>
      <c r="AO143" s="33">
        <f t="shared" ca="1" si="24"/>
        <v>5</v>
      </c>
      <c r="AP143" s="28" t="s">
        <v>136</v>
      </c>
      <c r="AQ143" s="25" t="s">
        <v>128</v>
      </c>
      <c r="AR143" s="28" t="s">
        <v>600</v>
      </c>
      <c r="AS143" s="28" t="s">
        <v>601</v>
      </c>
      <c r="AT143" s="28" t="s">
        <v>602</v>
      </c>
      <c r="AU143" s="23" t="s">
        <v>603</v>
      </c>
      <c r="AV143" s="23" t="s">
        <v>130</v>
      </c>
      <c r="AW143" s="25" t="s">
        <v>128</v>
      </c>
      <c r="AX143" s="25" t="s">
        <v>110</v>
      </c>
      <c r="AY143" s="25" t="s">
        <v>128</v>
      </c>
      <c r="AZ143" s="25" t="s">
        <v>128</v>
      </c>
      <c r="BA143" s="25" t="s">
        <v>128</v>
      </c>
      <c r="BB143" s="25" t="s">
        <v>110</v>
      </c>
      <c r="BC143" s="25" t="s">
        <v>128</v>
      </c>
      <c r="BD143" s="25" t="s">
        <v>110</v>
      </c>
      <c r="BE143" s="25" t="s">
        <v>110</v>
      </c>
      <c r="BF143" s="25" t="s">
        <v>110</v>
      </c>
      <c r="BG143" s="25" t="s">
        <v>110</v>
      </c>
      <c r="BH143" s="25" t="s">
        <v>128</v>
      </c>
      <c r="BI143" s="25" t="s">
        <v>114</v>
      </c>
      <c r="BJ143" s="23" t="s">
        <v>128</v>
      </c>
      <c r="BK143" t="s">
        <v>1042</v>
      </c>
      <c r="BL143" s="27" t="s">
        <v>597</v>
      </c>
      <c r="BM143" s="28">
        <v>59280000</v>
      </c>
      <c r="BN143" s="72">
        <f t="shared" si="21"/>
        <v>4.7424000000000001E-2</v>
      </c>
    </row>
    <row r="144" spans="1:66" ht="15">
      <c r="A144" s="28">
        <v>140</v>
      </c>
      <c r="B144" s="27" t="s">
        <v>604</v>
      </c>
      <c r="C144" s="28" t="s">
        <v>1287</v>
      </c>
      <c r="D144" s="27" t="s">
        <v>605</v>
      </c>
      <c r="E144" s="43">
        <f ca="1">IF(AW144="Y","Defaulted",IF(OR(IFERROR(_xlfn.XLOOKUP(I144,Library!$J:$J,Library!$P:$P),AK144)=6,IFERROR(_xlfn.XLOOKUP(I144,Library!$J:$J,Library!$P:$P),AK144)=7),"N/A",AO144))</f>
        <v>5</v>
      </c>
      <c r="F144" s="25" t="str">
        <f t="shared" si="25"/>
        <v>Y</v>
      </c>
      <c r="G144" s="25" t="str">
        <f t="shared" si="26"/>
        <v>Y</v>
      </c>
      <c r="H144" s="25" t="s">
        <v>128</v>
      </c>
      <c r="I144" s="29" t="s">
        <v>606</v>
      </c>
      <c r="J144" s="44" t="str">
        <f t="shared" si="19"/>
        <v>应急可转债</v>
      </c>
      <c r="K144" s="27" t="s">
        <v>25</v>
      </c>
      <c r="L144" s="29">
        <v>100.19</v>
      </c>
      <c r="M144" s="29">
        <v>100.29900000000001</v>
      </c>
      <c r="N144" s="29">
        <v>9.320960967764254</v>
      </c>
      <c r="O144" s="29">
        <v>9.310864681192772</v>
      </c>
      <c r="P144" s="30">
        <v>6.75</v>
      </c>
      <c r="Q144" s="27" t="s">
        <v>126</v>
      </c>
      <c r="R144" s="31">
        <v>2</v>
      </c>
      <c r="S144" s="25" t="s">
        <v>3650</v>
      </c>
      <c r="T144" s="25" t="s">
        <v>110</v>
      </c>
      <c r="U144" s="25" t="s">
        <v>3650</v>
      </c>
      <c r="V144" s="25" t="s">
        <v>128</v>
      </c>
      <c r="W144" s="23" t="s">
        <v>989</v>
      </c>
      <c r="X144" s="23" t="s">
        <v>990</v>
      </c>
      <c r="Y144" s="23" t="s">
        <v>989</v>
      </c>
      <c r="Z144" s="23" t="s">
        <v>1109</v>
      </c>
      <c r="AA144" s="23" t="s">
        <v>114</v>
      </c>
      <c r="AB144" s="23" t="s">
        <v>108</v>
      </c>
      <c r="AC144" s="23" t="s">
        <v>114</v>
      </c>
      <c r="AD144" s="25" t="str">
        <f t="shared" ca="1" si="20"/>
        <v>N/A</v>
      </c>
      <c r="AE144" s="45">
        <v>1000000000</v>
      </c>
      <c r="AF144" s="33">
        <f>VLOOKUP(J144,Library!A:B,2,0)</f>
        <v>5</v>
      </c>
      <c r="AG144" s="33">
        <f>VLOOKUP(J144,Library!A:G,7,0)</f>
        <v>3</v>
      </c>
      <c r="AH144" s="28">
        <f>VLOOKUP(W144,Library!W:X,2,0)</f>
        <v>4</v>
      </c>
      <c r="AI144" s="28">
        <f>VLOOKUP(X144,Library!Y:Z,2,0)</f>
        <v>4</v>
      </c>
      <c r="AJ144" s="28">
        <f>VLOOKUP(Y144,Library!AA:AB,2,0)</f>
        <v>4</v>
      </c>
      <c r="AK144" s="33">
        <f>IF(MAX(AH144,AI144,AJ144)=0,VLOOKUP(I144,Library!$J:$P,7,0),MAX(AH144,AI144,AJ144))</f>
        <v>4</v>
      </c>
      <c r="AL144" s="33">
        <f t="shared" ca="1" si="22"/>
        <v>5</v>
      </c>
      <c r="AM144" s="33">
        <f>VLOOKUP(AB144,Library!T:U,2,0)</f>
        <v>1</v>
      </c>
      <c r="AN144" s="34">
        <f t="shared" ca="1" si="23"/>
        <v>4.05</v>
      </c>
      <c r="AO144" s="33">
        <f t="shared" ca="1" si="24"/>
        <v>5</v>
      </c>
      <c r="AP144" s="28" t="s">
        <v>607</v>
      </c>
      <c r="AQ144" s="25" t="s">
        <v>128</v>
      </c>
      <c r="AR144" s="28" t="s">
        <v>608</v>
      </c>
      <c r="AS144" s="28" t="s">
        <v>609</v>
      </c>
      <c r="AT144" s="28" t="s">
        <v>610</v>
      </c>
      <c r="AU144" s="23" t="s">
        <v>611</v>
      </c>
      <c r="AV144" s="23" t="s">
        <v>130</v>
      </c>
      <c r="AW144" s="25" t="s">
        <v>128</v>
      </c>
      <c r="AX144" s="25" t="s">
        <v>110</v>
      </c>
      <c r="AY144" s="25" t="s">
        <v>128</v>
      </c>
      <c r="AZ144" s="25" t="s">
        <v>128</v>
      </c>
      <c r="BA144" s="25" t="s">
        <v>128</v>
      </c>
      <c r="BB144" s="25" t="s">
        <v>110</v>
      </c>
      <c r="BC144" s="25" t="s">
        <v>128</v>
      </c>
      <c r="BD144" s="25" t="s">
        <v>110</v>
      </c>
      <c r="BE144" s="25" t="s">
        <v>110</v>
      </c>
      <c r="BF144" s="25" t="s">
        <v>110</v>
      </c>
      <c r="BG144" s="25" t="s">
        <v>110</v>
      </c>
      <c r="BH144" s="25" t="s">
        <v>128</v>
      </c>
      <c r="BI144" s="25" t="s">
        <v>114</v>
      </c>
      <c r="BJ144" s="23" t="s">
        <v>128</v>
      </c>
      <c r="BK144" t="s">
        <v>1042</v>
      </c>
      <c r="BL144" s="27" t="s">
        <v>604</v>
      </c>
      <c r="BM144" s="28">
        <v>192184000</v>
      </c>
      <c r="BN144" s="72">
        <f t="shared" si="21"/>
        <v>0.19218399999999999</v>
      </c>
    </row>
    <row r="145" spans="1:66" ht="15">
      <c r="A145" s="28">
        <v>141</v>
      </c>
      <c r="B145" s="27" t="s">
        <v>618</v>
      </c>
      <c r="C145" s="28" t="s">
        <v>1288</v>
      </c>
      <c r="D145" s="27" t="s">
        <v>612</v>
      </c>
      <c r="E145" s="43">
        <f ca="1">IF(AW145="Y","Defaulted",IF(OR(IFERROR(_xlfn.XLOOKUP(I145,Library!$J:$J,Library!$P:$P),AK145)=6,IFERROR(_xlfn.XLOOKUP(I145,Library!$J:$J,Library!$P:$P),AK145)=7),"N/A",AO145))</f>
        <v>5</v>
      </c>
      <c r="F145" s="25" t="str">
        <f t="shared" si="25"/>
        <v>Y</v>
      </c>
      <c r="G145" s="25" t="str">
        <f t="shared" si="26"/>
        <v>Y</v>
      </c>
      <c r="H145" s="25" t="s">
        <v>128</v>
      </c>
      <c r="I145" s="29" t="s">
        <v>613</v>
      </c>
      <c r="J145" s="44" t="str">
        <f t="shared" si="19"/>
        <v>应急可转债</v>
      </c>
      <c r="K145" s="27" t="s">
        <v>25</v>
      </c>
      <c r="L145" s="29">
        <v>100.495</v>
      </c>
      <c r="M145" s="29">
        <v>100.746</v>
      </c>
      <c r="N145" s="29">
        <v>7.7574632697861947</v>
      </c>
      <c r="O145" s="29">
        <v>7.7384829641208643</v>
      </c>
      <c r="P145" s="30">
        <v>6</v>
      </c>
      <c r="Q145" s="27" t="s">
        <v>126</v>
      </c>
      <c r="R145" s="31">
        <v>2</v>
      </c>
      <c r="S145" s="25" t="s">
        <v>3513</v>
      </c>
      <c r="T145" s="25" t="s">
        <v>110</v>
      </c>
      <c r="U145" s="25" t="s">
        <v>3651</v>
      </c>
      <c r="V145" s="25" t="s">
        <v>128</v>
      </c>
      <c r="W145" s="23" t="s">
        <v>8</v>
      </c>
      <c r="X145" s="23" t="s">
        <v>994</v>
      </c>
      <c r="Y145" s="23" t="s">
        <v>989</v>
      </c>
      <c r="Z145" s="23" t="s">
        <v>1109</v>
      </c>
      <c r="AA145" s="23" t="s">
        <v>114</v>
      </c>
      <c r="AB145" s="23" t="s">
        <v>108</v>
      </c>
      <c r="AC145" s="23" t="s">
        <v>114</v>
      </c>
      <c r="AD145" s="25" t="str">
        <f t="shared" ca="1" si="20"/>
        <v>N/A</v>
      </c>
      <c r="AE145" s="45">
        <v>3000000000</v>
      </c>
      <c r="AF145" s="33">
        <f>VLOOKUP(J145,Library!A:B,2,0)</f>
        <v>5</v>
      </c>
      <c r="AG145" s="33">
        <f>VLOOKUP(J145,Library!A:G,7,0)</f>
        <v>3</v>
      </c>
      <c r="AH145" s="28" t="str">
        <f>VLOOKUP(W145,Library!W:X,2,0)</f>
        <v>N/A</v>
      </c>
      <c r="AI145" s="28">
        <f>VLOOKUP(X145,Library!Y:Z,2,0)</f>
        <v>4</v>
      </c>
      <c r="AJ145" s="28">
        <f>VLOOKUP(Y145,Library!AA:AB,2,0)</f>
        <v>4</v>
      </c>
      <c r="AK145" s="33">
        <f>IF(MAX(AH145,AI145,AJ145)=0,VLOOKUP(I145,Library!$J:$P,7,0),MAX(AH145,AI145,AJ145))</f>
        <v>4</v>
      </c>
      <c r="AL145" s="33">
        <f t="shared" ca="1" si="22"/>
        <v>5</v>
      </c>
      <c r="AM145" s="33">
        <f>VLOOKUP(AB145,Library!T:U,2,0)</f>
        <v>1</v>
      </c>
      <c r="AN145" s="34">
        <f t="shared" ca="1" si="23"/>
        <v>4.05</v>
      </c>
      <c r="AO145" s="33">
        <f t="shared" ca="1" si="24"/>
        <v>5</v>
      </c>
      <c r="AP145" s="28" t="s">
        <v>136</v>
      </c>
      <c r="AQ145" s="25" t="s">
        <v>128</v>
      </c>
      <c r="AR145" s="28" t="s">
        <v>615</v>
      </c>
      <c r="AS145" s="28" t="s">
        <v>616</v>
      </c>
      <c r="AT145" s="28" t="s">
        <v>617</v>
      </c>
      <c r="AU145" s="23" t="s">
        <v>619</v>
      </c>
      <c r="AV145" s="23" t="s">
        <v>130</v>
      </c>
      <c r="AW145" s="25" t="s">
        <v>128</v>
      </c>
      <c r="AX145" s="25" t="s">
        <v>110</v>
      </c>
      <c r="AY145" s="25" t="s">
        <v>128</v>
      </c>
      <c r="AZ145" s="25" t="s">
        <v>128</v>
      </c>
      <c r="BA145" s="25" t="s">
        <v>128</v>
      </c>
      <c r="BB145" s="25" t="s">
        <v>110</v>
      </c>
      <c r="BC145" s="25" t="s">
        <v>128</v>
      </c>
      <c r="BD145" s="25" t="s">
        <v>110</v>
      </c>
      <c r="BE145" s="25" t="s">
        <v>110</v>
      </c>
      <c r="BF145" s="25" t="s">
        <v>110</v>
      </c>
      <c r="BG145" s="25" t="s">
        <v>110</v>
      </c>
      <c r="BH145" s="25" t="s">
        <v>128</v>
      </c>
      <c r="BI145" s="25" t="s">
        <v>114</v>
      </c>
      <c r="BJ145" s="23" t="s">
        <v>128</v>
      </c>
      <c r="BK145" t="s">
        <v>1042</v>
      </c>
      <c r="BL145" s="27" t="s">
        <v>618</v>
      </c>
      <c r="BM145" s="28">
        <v>432762000</v>
      </c>
      <c r="BN145" s="72">
        <f t="shared" si="21"/>
        <v>0.14425399999999999</v>
      </c>
    </row>
    <row r="146" spans="1:66" ht="15">
      <c r="A146" s="28">
        <v>142</v>
      </c>
      <c r="B146" s="27" t="s">
        <v>620</v>
      </c>
      <c r="C146" s="28" t="s">
        <v>1289</v>
      </c>
      <c r="D146" s="27" t="s">
        <v>612</v>
      </c>
      <c r="E146" s="43">
        <f ca="1">IF(AW146="Y","Defaulted",IF(OR(IFERROR(_xlfn.XLOOKUP(I146,Library!$J:$J,Library!$P:$P),AK146)=6,IFERROR(_xlfn.XLOOKUP(I146,Library!$J:$J,Library!$P:$P),AK146)=7),"N/A",AO146))</f>
        <v>5</v>
      </c>
      <c r="F146" s="25" t="str">
        <f t="shared" si="25"/>
        <v>Y</v>
      </c>
      <c r="G146" s="25" t="str">
        <f t="shared" si="26"/>
        <v>Y</v>
      </c>
      <c r="H146" s="25" t="s">
        <v>128</v>
      </c>
      <c r="I146" s="29" t="s">
        <v>613</v>
      </c>
      <c r="J146" s="44" t="str">
        <f t="shared" ref="J146:J175" si="27">IF(AQ146="Y","存款证",
IF(BF146="Y","应急可转债",
IF(BK146="Government","主权债",
IF(AND(BF146="N",BE146="Y"),"永续债/优先股",
IF(AND(BF146="N",BG146="Y"),"保释债（Bail in feature）",
IF(AND(BF146="N",OR(AY146="Y",AZ146="5")),"可转换/可交换债券",
IF(AND(BF146="N",BE146="N",BG146="N",BH146="Y"),"多担保人债券",
IF(AND(AK146&lt;5,T146="N",V146="N",AX146="N"),"投资级别优先普通债",
IF(AND(AK146&lt;5,OR(T146="Y",V146="Y"),AX146="N"),"投资级别优先可赎回/可售回债",
IF(AND(AK146&lt;5,T146="N",V146="N",AX146="Y"),"投资级别次级普通债",
IF(AND(AK146&lt;5,OR(T146="Y",V146="Y"),AX146="Y"),"投资级别次级可赎回/可售回债",
IF(AND(OR(AK146=5,AK146=6,AK146=7),T146="N",V146="N",AX146="N"),"非投资级/无评级优先普通债",
IF(AND(OR(AK146=5,AK146=6,AK146=7),OR(T146="Y",V146="Y"),AX146="N"),"非投资级/无评级优先可赎回/可售回债",
IF(AND(OR(AK146=5,AK146=6,AK146=7),T146="N",V146="N",AX146="Y"),"非投资级/无评级次级普通债",
IF(AND(OR(AK146=5,AK146=6,AK146=7),OR(T146="Y",V146="Y"),AX146="Y"),"非投资级/无评级次级可赎回/可售回债")))))))))))))))</f>
        <v>应急可转债</v>
      </c>
      <c r="K146" s="27" t="s">
        <v>25</v>
      </c>
      <c r="L146" s="29">
        <v>100.89400000000001</v>
      </c>
      <c r="M146" s="29">
        <v>101.155</v>
      </c>
      <c r="N146" s="29">
        <v>7.5670362497547439</v>
      </c>
      <c r="O146" s="29">
        <v>7.5479071429593523</v>
      </c>
      <c r="P146" s="30">
        <v>6.5</v>
      </c>
      <c r="Q146" s="27" t="s">
        <v>126</v>
      </c>
      <c r="R146" s="31">
        <v>2</v>
      </c>
      <c r="S146" s="25" t="s">
        <v>3652</v>
      </c>
      <c r="T146" s="25" t="s">
        <v>110</v>
      </c>
      <c r="U146" s="25" t="s">
        <v>3653</v>
      </c>
      <c r="V146" s="25" t="s">
        <v>128</v>
      </c>
      <c r="W146" s="23" t="s">
        <v>8</v>
      </c>
      <c r="X146" s="23" t="s">
        <v>994</v>
      </c>
      <c r="Y146" s="23" t="s">
        <v>989</v>
      </c>
      <c r="Z146" s="23" t="s">
        <v>1109</v>
      </c>
      <c r="AA146" s="23" t="s">
        <v>114</v>
      </c>
      <c r="AB146" s="23" t="s">
        <v>108</v>
      </c>
      <c r="AC146" s="23" t="s">
        <v>114</v>
      </c>
      <c r="AD146" s="25" t="str">
        <f t="shared" ca="1" si="20"/>
        <v>N/A</v>
      </c>
      <c r="AE146" s="45">
        <v>1800000000</v>
      </c>
      <c r="AF146" s="33">
        <f>VLOOKUP(J146,Library!A:B,2,0)</f>
        <v>5</v>
      </c>
      <c r="AG146" s="33">
        <f>VLOOKUP(J146,Library!A:G,7,0)</f>
        <v>3</v>
      </c>
      <c r="AH146" s="28" t="str">
        <f>VLOOKUP(W146,Library!W:X,2,0)</f>
        <v>N/A</v>
      </c>
      <c r="AI146" s="28">
        <f>VLOOKUP(X146,Library!Y:Z,2,0)</f>
        <v>4</v>
      </c>
      <c r="AJ146" s="28">
        <f>VLOOKUP(Y146,Library!AA:AB,2,0)</f>
        <v>4</v>
      </c>
      <c r="AK146" s="33">
        <f>IF(MAX(AH146,AI146,AJ146)=0,VLOOKUP(I146,Library!$J:$P,7,0),MAX(AH146,AI146,AJ146))</f>
        <v>4</v>
      </c>
      <c r="AL146" s="33">
        <f t="shared" ca="1" si="22"/>
        <v>5</v>
      </c>
      <c r="AM146" s="33">
        <f>VLOOKUP(AB146,Library!T:U,2,0)</f>
        <v>1</v>
      </c>
      <c r="AN146" s="34">
        <f t="shared" ca="1" si="23"/>
        <v>4.05</v>
      </c>
      <c r="AO146" s="33">
        <f t="shared" ca="1" si="24"/>
        <v>5</v>
      </c>
      <c r="AP146" s="28" t="s">
        <v>614</v>
      </c>
      <c r="AQ146" s="25" t="s">
        <v>128</v>
      </c>
      <c r="AR146" s="28" t="s">
        <v>615</v>
      </c>
      <c r="AS146" s="28" t="s">
        <v>616</v>
      </c>
      <c r="AT146" s="28" t="s">
        <v>617</v>
      </c>
      <c r="AU146" s="23" t="s">
        <v>621</v>
      </c>
      <c r="AV146" s="23" t="s">
        <v>130</v>
      </c>
      <c r="AW146" s="25" t="s">
        <v>128</v>
      </c>
      <c r="AX146" s="25" t="s">
        <v>110</v>
      </c>
      <c r="AY146" s="25" t="s">
        <v>128</v>
      </c>
      <c r="AZ146" s="25" t="s">
        <v>128</v>
      </c>
      <c r="BA146" s="25" t="s">
        <v>128</v>
      </c>
      <c r="BB146" s="25" t="s">
        <v>110</v>
      </c>
      <c r="BC146" s="25" t="s">
        <v>128</v>
      </c>
      <c r="BD146" s="25" t="s">
        <v>110</v>
      </c>
      <c r="BE146" s="25" t="s">
        <v>110</v>
      </c>
      <c r="BF146" s="25" t="s">
        <v>110</v>
      </c>
      <c r="BG146" s="25" t="s">
        <v>110</v>
      </c>
      <c r="BH146" s="25" t="s">
        <v>128</v>
      </c>
      <c r="BI146" s="25" t="s">
        <v>114</v>
      </c>
      <c r="BJ146" s="23" t="s">
        <v>128</v>
      </c>
      <c r="BK146" t="s">
        <v>1042</v>
      </c>
      <c r="BL146" s="27" t="s">
        <v>620</v>
      </c>
      <c r="BM146" s="28">
        <v>120082000</v>
      </c>
      <c r="BN146" s="72">
        <f t="shared" si="21"/>
        <v>6.6712222222222228E-2</v>
      </c>
    </row>
    <row r="147" spans="1:66" ht="15">
      <c r="A147" s="28">
        <v>143</v>
      </c>
      <c r="B147" s="27" t="s">
        <v>622</v>
      </c>
      <c r="C147" s="28" t="s">
        <v>1290</v>
      </c>
      <c r="D147" s="27" t="s">
        <v>612</v>
      </c>
      <c r="E147" s="43">
        <f ca="1">IF(AW147="Y","Defaulted",IF(OR(IFERROR(_xlfn.XLOOKUP(I147,Library!$J:$J,Library!$P:$P),AK147)=6,IFERROR(_xlfn.XLOOKUP(I147,Library!$J:$J,Library!$P:$P),AK147)=7),"N/A",AO147))</f>
        <v>5</v>
      </c>
      <c r="F147" s="25" t="str">
        <f t="shared" si="25"/>
        <v>Y</v>
      </c>
      <c r="G147" s="25" t="str">
        <f t="shared" si="26"/>
        <v>Y</v>
      </c>
      <c r="H147" s="25" t="s">
        <v>128</v>
      </c>
      <c r="I147" s="29" t="s">
        <v>613</v>
      </c>
      <c r="J147" s="44" t="str">
        <f t="shared" si="27"/>
        <v>应急可转债</v>
      </c>
      <c r="K147" s="27" t="s">
        <v>25</v>
      </c>
      <c r="L147" s="29">
        <v>104.126</v>
      </c>
      <c r="M147" s="29">
        <v>104.364</v>
      </c>
      <c r="N147" s="29">
        <v>7.6077169179942672</v>
      </c>
      <c r="O147" s="29">
        <v>7.5903433448771178</v>
      </c>
      <c r="P147" s="30">
        <v>8</v>
      </c>
      <c r="Q147" s="27" t="s">
        <v>126</v>
      </c>
      <c r="R147" s="31">
        <v>2</v>
      </c>
      <c r="S147" s="25" t="s">
        <v>3654</v>
      </c>
      <c r="T147" s="25" t="s">
        <v>110</v>
      </c>
      <c r="U147" s="25" t="s">
        <v>3655</v>
      </c>
      <c r="V147" s="25" t="s">
        <v>128</v>
      </c>
      <c r="W147" s="23" t="s">
        <v>8</v>
      </c>
      <c r="X147" s="23" t="s">
        <v>994</v>
      </c>
      <c r="Y147" s="23" t="s">
        <v>989</v>
      </c>
      <c r="Z147" s="23" t="s">
        <v>1109</v>
      </c>
      <c r="AA147" s="23" t="s">
        <v>114</v>
      </c>
      <c r="AB147" s="23" t="s">
        <v>108</v>
      </c>
      <c r="AC147" s="23" t="s">
        <v>114</v>
      </c>
      <c r="AD147" s="25" t="str">
        <f t="shared" ca="1" si="20"/>
        <v>N/A</v>
      </c>
      <c r="AE147" s="45">
        <v>2000000000</v>
      </c>
      <c r="AF147" s="33">
        <f>VLOOKUP(J147,Library!A:B,2,0)</f>
        <v>5</v>
      </c>
      <c r="AG147" s="33">
        <f>VLOOKUP(J147,Library!A:G,7,0)</f>
        <v>3</v>
      </c>
      <c r="AH147" s="28" t="str">
        <f>VLOOKUP(W147,Library!W:X,2,0)</f>
        <v>N/A</v>
      </c>
      <c r="AI147" s="28">
        <f>VLOOKUP(X147,Library!Y:Z,2,0)</f>
        <v>4</v>
      </c>
      <c r="AJ147" s="28">
        <f>VLOOKUP(Y147,Library!AA:AB,2,0)</f>
        <v>4</v>
      </c>
      <c r="AK147" s="33">
        <f>IF(MAX(AH147,AI147,AJ147)=0,VLOOKUP(I147,Library!$J:$P,7,0),MAX(AH147,AI147,AJ147))</f>
        <v>4</v>
      </c>
      <c r="AL147" s="33">
        <f t="shared" ca="1" si="22"/>
        <v>5</v>
      </c>
      <c r="AM147" s="33">
        <f>VLOOKUP(AB147,Library!T:U,2,0)</f>
        <v>1</v>
      </c>
      <c r="AN147" s="34">
        <f t="shared" ca="1" si="23"/>
        <v>4.05</v>
      </c>
      <c r="AO147" s="33">
        <f t="shared" ca="1" si="24"/>
        <v>5</v>
      </c>
      <c r="AP147" s="28" t="s">
        <v>136</v>
      </c>
      <c r="AQ147" s="25" t="s">
        <v>128</v>
      </c>
      <c r="AR147" s="28" t="s">
        <v>615</v>
      </c>
      <c r="AS147" s="28" t="s">
        <v>616</v>
      </c>
      <c r="AT147" s="28" t="s">
        <v>617</v>
      </c>
      <c r="AU147" s="23" t="s">
        <v>623</v>
      </c>
      <c r="AV147" s="23" t="s">
        <v>130</v>
      </c>
      <c r="AW147" s="25" t="s">
        <v>128</v>
      </c>
      <c r="AX147" s="25" t="s">
        <v>110</v>
      </c>
      <c r="AY147" s="25" t="s">
        <v>128</v>
      </c>
      <c r="AZ147" s="25" t="s">
        <v>128</v>
      </c>
      <c r="BA147" s="25" t="s">
        <v>128</v>
      </c>
      <c r="BB147" s="25" t="s">
        <v>110</v>
      </c>
      <c r="BC147" s="25" t="s">
        <v>128</v>
      </c>
      <c r="BD147" s="25" t="s">
        <v>110</v>
      </c>
      <c r="BE147" s="25" t="s">
        <v>110</v>
      </c>
      <c r="BF147" s="25" t="s">
        <v>110</v>
      </c>
      <c r="BG147" s="25" t="s">
        <v>110</v>
      </c>
      <c r="BH147" s="25" t="s">
        <v>128</v>
      </c>
      <c r="BI147" s="25" t="s">
        <v>114</v>
      </c>
      <c r="BJ147" s="23" t="s">
        <v>128</v>
      </c>
      <c r="BK147" t="s">
        <v>1042</v>
      </c>
      <c r="BL147" s="27" t="s">
        <v>622</v>
      </c>
      <c r="BM147" s="28">
        <v>168061000</v>
      </c>
      <c r="BN147" s="72">
        <f t="shared" si="21"/>
        <v>8.4030499999999994E-2</v>
      </c>
    </row>
    <row r="148" spans="1:66" ht="15">
      <c r="A148" s="28">
        <v>144</v>
      </c>
      <c r="B148" s="27" t="s">
        <v>624</v>
      </c>
      <c r="C148" s="28" t="s">
        <v>1291</v>
      </c>
      <c r="D148" s="27" t="s">
        <v>612</v>
      </c>
      <c r="E148" s="43">
        <f ca="1">IF(AW148="Y","Defaulted",IF(OR(IFERROR(_xlfn.XLOOKUP(I148,Library!$J:$J,Library!$P:$P),AK148)=6,IFERROR(_xlfn.XLOOKUP(I148,Library!$J:$J,Library!$P:$P),AK148)=7),"N/A",AO148))</f>
        <v>5</v>
      </c>
      <c r="F148" s="25" t="str">
        <f t="shared" si="25"/>
        <v>Y</v>
      </c>
      <c r="G148" s="25" t="str">
        <f t="shared" si="26"/>
        <v>Y</v>
      </c>
      <c r="H148" s="25" t="s">
        <v>128</v>
      </c>
      <c r="I148" s="29" t="s">
        <v>613</v>
      </c>
      <c r="J148" s="44" t="str">
        <f t="shared" si="27"/>
        <v>应急可转债</v>
      </c>
      <c r="K148" s="27" t="s">
        <v>25</v>
      </c>
      <c r="L148" s="29">
        <v>93.457999999999998</v>
      </c>
      <c r="M148" s="29">
        <v>93.944999999999993</v>
      </c>
      <c r="N148" s="29">
        <v>6.9571880182953389</v>
      </c>
      <c r="O148" s="29">
        <v>6.9243867956310208</v>
      </c>
      <c r="P148" s="30">
        <v>4.7</v>
      </c>
      <c r="Q148" s="27" t="s">
        <v>126</v>
      </c>
      <c r="R148" s="31">
        <v>2</v>
      </c>
      <c r="S148" s="25" t="s">
        <v>3656</v>
      </c>
      <c r="T148" s="25" t="s">
        <v>110</v>
      </c>
      <c r="U148" s="25" t="s">
        <v>3657</v>
      </c>
      <c r="V148" s="25" t="s">
        <v>128</v>
      </c>
      <c r="W148" s="23" t="s">
        <v>8</v>
      </c>
      <c r="X148" s="23" t="s">
        <v>994</v>
      </c>
      <c r="Y148" s="23" t="s">
        <v>989</v>
      </c>
      <c r="Z148" s="23" t="s">
        <v>1109</v>
      </c>
      <c r="AA148" s="23" t="s">
        <v>114</v>
      </c>
      <c r="AB148" s="23" t="s">
        <v>108</v>
      </c>
      <c r="AC148" s="23" t="s">
        <v>114</v>
      </c>
      <c r="AD148" s="25" t="str">
        <f t="shared" ca="1" si="20"/>
        <v>N/A</v>
      </c>
      <c r="AE148" s="45">
        <v>1000000000</v>
      </c>
      <c r="AF148" s="33">
        <f>VLOOKUP(J148,Library!A:B,2,0)</f>
        <v>5</v>
      </c>
      <c r="AG148" s="33">
        <f>VLOOKUP(J148,Library!A:G,7,0)</f>
        <v>3</v>
      </c>
      <c r="AH148" s="28" t="str">
        <f>VLOOKUP(W148,Library!W:X,2,0)</f>
        <v>N/A</v>
      </c>
      <c r="AI148" s="28">
        <f>VLOOKUP(X148,Library!Y:Z,2,0)</f>
        <v>4</v>
      </c>
      <c r="AJ148" s="28">
        <f>VLOOKUP(Y148,Library!AA:AB,2,0)</f>
        <v>4</v>
      </c>
      <c r="AK148" s="33">
        <f>IF(MAX(AH148,AI148,AJ148)=0,VLOOKUP(I148,Library!$J:$P,7,0),MAX(AH148,AI148,AJ148))</f>
        <v>4</v>
      </c>
      <c r="AL148" s="33">
        <f t="shared" ca="1" si="22"/>
        <v>5</v>
      </c>
      <c r="AM148" s="33">
        <f>VLOOKUP(AB148,Library!T:U,2,0)</f>
        <v>1</v>
      </c>
      <c r="AN148" s="34">
        <f t="shared" ca="1" si="23"/>
        <v>4.05</v>
      </c>
      <c r="AO148" s="33">
        <f t="shared" ca="1" si="24"/>
        <v>5</v>
      </c>
      <c r="AP148" s="28" t="s">
        <v>136</v>
      </c>
      <c r="AQ148" s="25" t="s">
        <v>128</v>
      </c>
      <c r="AR148" s="28" t="s">
        <v>615</v>
      </c>
      <c r="AS148" s="28" t="s">
        <v>616</v>
      </c>
      <c r="AT148" s="28" t="s">
        <v>617</v>
      </c>
      <c r="AU148" s="23" t="s">
        <v>625</v>
      </c>
      <c r="AV148" s="23" t="s">
        <v>130</v>
      </c>
      <c r="AW148" s="25" t="s">
        <v>128</v>
      </c>
      <c r="AX148" s="25" t="s">
        <v>110</v>
      </c>
      <c r="AY148" s="25" t="s">
        <v>128</v>
      </c>
      <c r="AZ148" s="25" t="s">
        <v>128</v>
      </c>
      <c r="BA148" s="25" t="s">
        <v>128</v>
      </c>
      <c r="BB148" s="25" t="s">
        <v>110</v>
      </c>
      <c r="BC148" s="25" t="s">
        <v>128</v>
      </c>
      <c r="BD148" s="25" t="s">
        <v>110</v>
      </c>
      <c r="BE148" s="25" t="s">
        <v>110</v>
      </c>
      <c r="BF148" s="25" t="s">
        <v>110</v>
      </c>
      <c r="BG148" s="25" t="s">
        <v>110</v>
      </c>
      <c r="BH148" s="25" t="s">
        <v>128</v>
      </c>
      <c r="BI148" s="25" t="s">
        <v>114</v>
      </c>
      <c r="BJ148" s="23" t="s">
        <v>128</v>
      </c>
      <c r="BK148" t="s">
        <v>1042</v>
      </c>
      <c r="BL148" s="27" t="s">
        <v>624</v>
      </c>
      <c r="BM148" s="28">
        <v>120024000</v>
      </c>
      <c r="BN148" s="72">
        <f t="shared" si="21"/>
        <v>0.12002400000000001</v>
      </c>
    </row>
    <row r="149" spans="1:66" ht="15">
      <c r="A149" s="28">
        <v>145</v>
      </c>
      <c r="B149" s="27" t="s">
        <v>631</v>
      </c>
      <c r="C149" s="28" t="s">
        <v>1292</v>
      </c>
      <c r="D149" s="27" t="s">
        <v>626</v>
      </c>
      <c r="E149" s="43">
        <f ca="1">IF(AW149="Y","Defaulted",IF(OR(IFERROR(_xlfn.XLOOKUP(I149,Library!$J:$J,Library!$P:$P),AK149)=6,IFERROR(_xlfn.XLOOKUP(I149,Library!$J:$J,Library!$P:$P),AK149)=7),"N/A",AO149))</f>
        <v>5</v>
      </c>
      <c r="F149" s="25" t="str">
        <f t="shared" si="25"/>
        <v>Y</v>
      </c>
      <c r="G149" s="25" t="str">
        <f t="shared" si="26"/>
        <v>Y</v>
      </c>
      <c r="H149" s="25" t="s">
        <v>128</v>
      </c>
      <c r="I149" s="29" t="s">
        <v>627</v>
      </c>
      <c r="J149" s="44" t="str">
        <f t="shared" si="27"/>
        <v>应急可转债</v>
      </c>
      <c r="K149" s="27" t="s">
        <v>25</v>
      </c>
      <c r="L149" s="29">
        <v>96.831999999999994</v>
      </c>
      <c r="M149" s="29">
        <v>97.096999999999994</v>
      </c>
      <c r="N149" s="29">
        <v>6.9769503512073676</v>
      </c>
      <c r="O149" s="29">
        <v>6.9591369153925662</v>
      </c>
      <c r="P149" s="30">
        <v>4.75</v>
      </c>
      <c r="Q149" s="27" t="s">
        <v>126</v>
      </c>
      <c r="R149" s="31">
        <v>4</v>
      </c>
      <c r="S149" s="25" t="s">
        <v>3505</v>
      </c>
      <c r="T149" s="25" t="s">
        <v>110</v>
      </c>
      <c r="U149" s="25" t="s">
        <v>3658</v>
      </c>
      <c r="V149" s="25" t="s">
        <v>128</v>
      </c>
      <c r="W149" s="23" t="s">
        <v>993</v>
      </c>
      <c r="X149" s="23" t="s">
        <v>8</v>
      </c>
      <c r="Y149" s="23" t="s">
        <v>989</v>
      </c>
      <c r="Z149" s="23" t="s">
        <v>1109</v>
      </c>
      <c r="AA149" s="23" t="s">
        <v>114</v>
      </c>
      <c r="AB149" s="23" t="s">
        <v>108</v>
      </c>
      <c r="AC149" s="23" t="s">
        <v>114</v>
      </c>
      <c r="AD149" s="25" t="str">
        <f t="shared" ca="1" si="20"/>
        <v>N/A</v>
      </c>
      <c r="AE149" s="45">
        <v>1250000000</v>
      </c>
      <c r="AF149" s="33">
        <f>VLOOKUP(J149,Library!A:B,2,0)</f>
        <v>5</v>
      </c>
      <c r="AG149" s="33">
        <f>VLOOKUP(J149,Library!A:G,7,0)</f>
        <v>3</v>
      </c>
      <c r="AH149" s="28">
        <f>VLOOKUP(W149,Library!W:X,2,0)</f>
        <v>4</v>
      </c>
      <c r="AI149" s="28" t="str">
        <f>VLOOKUP(X149,Library!Y:Z,2,0)</f>
        <v>N/A</v>
      </c>
      <c r="AJ149" s="28">
        <f>VLOOKUP(Y149,Library!AA:AB,2,0)</f>
        <v>4</v>
      </c>
      <c r="AK149" s="33">
        <f>IF(MAX(AH149,AI149,AJ149)=0,VLOOKUP(I149,Library!$J:$P,7,0),MAX(AH149,AI149,AJ149))</f>
        <v>4</v>
      </c>
      <c r="AL149" s="33">
        <f t="shared" ca="1" si="22"/>
        <v>5</v>
      </c>
      <c r="AM149" s="33">
        <f>VLOOKUP(AB149,Library!T:U,2,0)</f>
        <v>1</v>
      </c>
      <c r="AN149" s="34">
        <f t="shared" ca="1" si="23"/>
        <v>4.05</v>
      </c>
      <c r="AO149" s="33">
        <f t="shared" ca="1" si="24"/>
        <v>5</v>
      </c>
      <c r="AP149" s="28" t="s">
        <v>136</v>
      </c>
      <c r="AQ149" s="25" t="s">
        <v>128</v>
      </c>
      <c r="AR149" s="28" t="s">
        <v>628</v>
      </c>
      <c r="AS149" s="28" t="s">
        <v>629</v>
      </c>
      <c r="AT149" s="28" t="s">
        <v>630</v>
      </c>
      <c r="AU149" s="23" t="s">
        <v>632</v>
      </c>
      <c r="AV149" s="23" t="s">
        <v>130</v>
      </c>
      <c r="AW149" s="25" t="s">
        <v>128</v>
      </c>
      <c r="AX149" s="25" t="s">
        <v>110</v>
      </c>
      <c r="AY149" s="25" t="s">
        <v>128</v>
      </c>
      <c r="AZ149" s="25" t="s">
        <v>128</v>
      </c>
      <c r="BA149" s="25" t="s">
        <v>128</v>
      </c>
      <c r="BB149" s="25" t="s">
        <v>110</v>
      </c>
      <c r="BC149" s="25" t="s">
        <v>128</v>
      </c>
      <c r="BD149" s="25" t="s">
        <v>110</v>
      </c>
      <c r="BE149" s="25" t="s">
        <v>110</v>
      </c>
      <c r="BF149" s="25" t="s">
        <v>110</v>
      </c>
      <c r="BG149" s="25" t="s">
        <v>110</v>
      </c>
      <c r="BH149" s="25" t="s">
        <v>128</v>
      </c>
      <c r="BI149" s="25" t="s">
        <v>114</v>
      </c>
      <c r="BJ149" s="23" t="s">
        <v>128</v>
      </c>
      <c r="BK149" t="s">
        <v>1042</v>
      </c>
      <c r="BL149" s="27" t="s">
        <v>631</v>
      </c>
      <c r="BM149" s="28">
        <v>140808000</v>
      </c>
      <c r="BN149" s="72">
        <f t="shared" si="21"/>
        <v>0.11264639999999999</v>
      </c>
    </row>
    <row r="150" spans="1:66" ht="15">
      <c r="A150" s="28">
        <v>146</v>
      </c>
      <c r="B150" s="27" t="s">
        <v>638</v>
      </c>
      <c r="C150" s="28" t="s">
        <v>1293</v>
      </c>
      <c r="D150" s="27" t="s">
        <v>633</v>
      </c>
      <c r="E150" s="43">
        <f ca="1">IF(AW150="Y","Defaulted",IF(OR(IFERROR(_xlfn.XLOOKUP(I150,Library!$J:$J,Library!$P:$P),AK150)=6,IFERROR(_xlfn.XLOOKUP(I150,Library!$J:$J,Library!$P:$P),AK150)=7),"N/A",AO150))</f>
        <v>5</v>
      </c>
      <c r="F150" s="25" t="str">
        <f t="shared" si="25"/>
        <v>Y</v>
      </c>
      <c r="G150" s="25" t="str">
        <f t="shared" si="26"/>
        <v>Y</v>
      </c>
      <c r="H150" s="25" t="s">
        <v>128</v>
      </c>
      <c r="I150" s="29" t="s">
        <v>634</v>
      </c>
      <c r="J150" s="44" t="str">
        <f t="shared" si="27"/>
        <v>应急可转债</v>
      </c>
      <c r="K150" s="27" t="s">
        <v>25</v>
      </c>
      <c r="L150" s="29">
        <v>94.242999999999995</v>
      </c>
      <c r="M150" s="29">
        <v>94.573999999999998</v>
      </c>
      <c r="N150" s="29">
        <v>6.4690770856912954</v>
      </c>
      <c r="O150" s="29">
        <v>6.4481168902485306</v>
      </c>
      <c r="P150" s="30">
        <v>3.75</v>
      </c>
      <c r="Q150" s="27" t="s">
        <v>126</v>
      </c>
      <c r="R150" s="31">
        <v>2</v>
      </c>
      <c r="S150" s="25" t="s">
        <v>3659</v>
      </c>
      <c r="T150" s="25" t="s">
        <v>110</v>
      </c>
      <c r="U150" s="25" t="s">
        <v>3660</v>
      </c>
      <c r="V150" s="25" t="s">
        <v>128</v>
      </c>
      <c r="W150" s="23" t="s">
        <v>989</v>
      </c>
      <c r="X150" s="23" t="s">
        <v>8</v>
      </c>
      <c r="Y150" s="23" t="s">
        <v>984</v>
      </c>
      <c r="Z150" s="23" t="s">
        <v>1109</v>
      </c>
      <c r="AA150" s="23" t="s">
        <v>114</v>
      </c>
      <c r="AB150" s="23" t="s">
        <v>108</v>
      </c>
      <c r="AC150" s="23" t="s">
        <v>114</v>
      </c>
      <c r="AD150" s="25" t="str">
        <f t="shared" ca="1" si="20"/>
        <v>N/A</v>
      </c>
      <c r="AE150" s="45">
        <v>1000000000</v>
      </c>
      <c r="AF150" s="33">
        <f>VLOOKUP(J150,Library!A:B,2,0)</f>
        <v>5</v>
      </c>
      <c r="AG150" s="33">
        <f>VLOOKUP(J150,Library!A:G,7,0)</f>
        <v>3</v>
      </c>
      <c r="AH150" s="28">
        <f>VLOOKUP(W150,Library!W:X,2,0)</f>
        <v>4</v>
      </c>
      <c r="AI150" s="28" t="str">
        <f>VLOOKUP(X150,Library!Y:Z,2,0)</f>
        <v>N/A</v>
      </c>
      <c r="AJ150" s="28">
        <f>VLOOKUP(Y150,Library!AA:AB,2,0)</f>
        <v>4</v>
      </c>
      <c r="AK150" s="33">
        <f>IF(MAX(AH150,AI150,AJ150)=0,VLOOKUP(I150,Library!$J:$P,7,0),MAX(AH150,AI150,AJ150))</f>
        <v>4</v>
      </c>
      <c r="AL150" s="33">
        <f t="shared" ca="1" si="22"/>
        <v>5</v>
      </c>
      <c r="AM150" s="33">
        <f>VLOOKUP(AB150,Library!T:U,2,0)</f>
        <v>1</v>
      </c>
      <c r="AN150" s="34">
        <f t="shared" ca="1" si="23"/>
        <v>4.05</v>
      </c>
      <c r="AO150" s="33">
        <f t="shared" ca="1" si="24"/>
        <v>5</v>
      </c>
      <c r="AP150" s="28" t="s">
        <v>614</v>
      </c>
      <c r="AQ150" s="25" t="s">
        <v>128</v>
      </c>
      <c r="AR150" s="28" t="s">
        <v>635</v>
      </c>
      <c r="AS150" s="28" t="s">
        <v>636</v>
      </c>
      <c r="AT150" s="28" t="s">
        <v>637</v>
      </c>
      <c r="AU150" s="23" t="s">
        <v>639</v>
      </c>
      <c r="AV150" s="23" t="s">
        <v>130</v>
      </c>
      <c r="AW150" s="25" t="s">
        <v>128</v>
      </c>
      <c r="AX150" s="25" t="s">
        <v>110</v>
      </c>
      <c r="AY150" s="25" t="s">
        <v>128</v>
      </c>
      <c r="AZ150" s="25" t="s">
        <v>128</v>
      </c>
      <c r="BA150" s="25" t="s">
        <v>128</v>
      </c>
      <c r="BB150" s="25" t="s">
        <v>110</v>
      </c>
      <c r="BC150" s="25" t="s">
        <v>128</v>
      </c>
      <c r="BD150" s="25" t="s">
        <v>110</v>
      </c>
      <c r="BE150" s="25" t="s">
        <v>110</v>
      </c>
      <c r="BF150" s="25" t="s">
        <v>110</v>
      </c>
      <c r="BG150" s="25" t="s">
        <v>128</v>
      </c>
      <c r="BH150" s="25" t="s">
        <v>128</v>
      </c>
      <c r="BI150" s="25" t="s">
        <v>114</v>
      </c>
      <c r="BJ150" s="23" t="s">
        <v>128</v>
      </c>
      <c r="BK150" t="s">
        <v>1042</v>
      </c>
      <c r="BL150" s="27" t="s">
        <v>638</v>
      </c>
      <c r="BM150" s="28">
        <v>94131000</v>
      </c>
      <c r="BN150" s="72">
        <f t="shared" si="21"/>
        <v>9.4131000000000006E-2</v>
      </c>
    </row>
    <row r="151" spans="1:66" ht="15">
      <c r="A151" s="28">
        <v>147</v>
      </c>
      <c r="B151" s="23" t="s">
        <v>640</v>
      </c>
      <c r="C151" s="28" t="s">
        <v>1294</v>
      </c>
      <c r="D151" s="27" t="s">
        <v>641</v>
      </c>
      <c r="E151" s="43">
        <f ca="1">IF(AW151="Y","Defaulted",IF(OR(IFERROR(_xlfn.XLOOKUP(I151,Library!$J:$J,Library!$P:$P),AK151)=6,IFERROR(_xlfn.XLOOKUP(I151,Library!$J:$J,Library!$P:$P),AK151)=7),"N/A",AO151))</f>
        <v>4</v>
      </c>
      <c r="F151" s="25" t="str">
        <f t="shared" si="25"/>
        <v>Y</v>
      </c>
      <c r="G151" s="25" t="str">
        <f t="shared" si="26"/>
        <v>Y</v>
      </c>
      <c r="H151" s="25" t="s">
        <v>128</v>
      </c>
      <c r="I151" s="29" t="s">
        <v>642</v>
      </c>
      <c r="J151" s="44" t="str">
        <f t="shared" si="27"/>
        <v>投资级别次级普通债</v>
      </c>
      <c r="K151" s="27" t="s">
        <v>24</v>
      </c>
      <c r="L151" s="29">
        <v>89.253</v>
      </c>
      <c r="M151" s="29">
        <v>89.852000000000004</v>
      </c>
      <c r="N151" s="29">
        <v>6.2166997463729148</v>
      </c>
      <c r="O151" s="29">
        <v>6.1364275724039352</v>
      </c>
      <c r="P151" s="30">
        <v>4.875</v>
      </c>
      <c r="Q151" s="27" t="s">
        <v>107</v>
      </c>
      <c r="R151" s="31">
        <v>1</v>
      </c>
      <c r="S151" s="25" t="s">
        <v>3661</v>
      </c>
      <c r="T151" s="25" t="s">
        <v>128</v>
      </c>
      <c r="U151" s="25" t="s">
        <v>3496</v>
      </c>
      <c r="V151" s="25" t="s">
        <v>128</v>
      </c>
      <c r="W151" s="23" t="s">
        <v>984</v>
      </c>
      <c r="X151" s="23" t="s">
        <v>981</v>
      </c>
      <c r="Y151" s="23" t="s">
        <v>1017</v>
      </c>
      <c r="Z151" s="23" t="s">
        <v>1092</v>
      </c>
      <c r="AA151" s="23" t="s">
        <v>114</v>
      </c>
      <c r="AB151" s="23" t="s">
        <v>968</v>
      </c>
      <c r="AC151" s="23" t="s">
        <v>2194</v>
      </c>
      <c r="AD151" s="25">
        <f t="shared" ca="1" si="20"/>
        <v>11.394520547945206</v>
      </c>
      <c r="AE151" s="45">
        <v>750000000</v>
      </c>
      <c r="AF151" s="33">
        <f>VLOOKUP(J151,Library!A:B,2,0)</f>
        <v>3</v>
      </c>
      <c r="AG151" s="33">
        <f>VLOOKUP(J151,Library!A:G,7,0)</f>
        <v>3</v>
      </c>
      <c r="AH151" s="28">
        <f>VLOOKUP(W151,Library!W:X,2,0)</f>
        <v>4</v>
      </c>
      <c r="AI151" s="28">
        <f>VLOOKUP(X151,Library!Y:Z,2,0)</f>
        <v>3</v>
      </c>
      <c r="AJ151" s="28" t="str">
        <f>VLOOKUP(Y151,Library!AA:AB,2,0)</f>
        <v>N/A</v>
      </c>
      <c r="AK151" s="33">
        <f>IF(MAX(AH151,AI151,AJ151)=0,VLOOKUP(I151,Library!$J:$P,7,0),MAX(AH151,AI151,AJ151))</f>
        <v>4</v>
      </c>
      <c r="AL151" s="33">
        <f t="shared" ca="1" si="22"/>
        <v>5</v>
      </c>
      <c r="AM151" s="33">
        <f>VLOOKUP(AB151,Library!T:U,2,0)</f>
        <v>1</v>
      </c>
      <c r="AN151" s="34">
        <f t="shared" ca="1" si="23"/>
        <v>3.3499999999999996</v>
      </c>
      <c r="AO151" s="33">
        <f t="shared" ca="1" si="24"/>
        <v>4</v>
      </c>
      <c r="AP151" s="28" t="s">
        <v>386</v>
      </c>
      <c r="AQ151" s="25" t="s">
        <v>128</v>
      </c>
      <c r="AR151" s="28" t="s">
        <v>643</v>
      </c>
      <c r="AS151" s="28" t="s">
        <v>644</v>
      </c>
      <c r="AT151" s="28" t="s">
        <v>641</v>
      </c>
      <c r="AU151" s="23" t="s">
        <v>114</v>
      </c>
      <c r="AV151" s="23" t="s">
        <v>115</v>
      </c>
      <c r="AW151" s="25" t="s">
        <v>128</v>
      </c>
      <c r="AX151" s="25" t="s">
        <v>110</v>
      </c>
      <c r="AY151" s="25" t="s">
        <v>128</v>
      </c>
      <c r="AZ151" s="25" t="s">
        <v>128</v>
      </c>
      <c r="BA151" s="25" t="s">
        <v>128</v>
      </c>
      <c r="BB151" s="25" t="s">
        <v>128</v>
      </c>
      <c r="BC151" s="25" t="s">
        <v>128</v>
      </c>
      <c r="BD151" s="25" t="s">
        <v>128</v>
      </c>
      <c r="BE151" s="25" t="s">
        <v>128</v>
      </c>
      <c r="BF151" s="25" t="s">
        <v>128</v>
      </c>
      <c r="BG151" s="25" t="s">
        <v>128</v>
      </c>
      <c r="BH151" s="25" t="s">
        <v>128</v>
      </c>
      <c r="BI151" s="25" t="s">
        <v>114</v>
      </c>
      <c r="BJ151" s="23" t="s">
        <v>128</v>
      </c>
      <c r="BK151" t="s">
        <v>1057</v>
      </c>
      <c r="BL151" s="23" t="s">
        <v>640</v>
      </c>
      <c r="BM151" s="28">
        <v>22598588</v>
      </c>
      <c r="BN151" s="72">
        <f t="shared" si="21"/>
        <v>3.0131450666666667E-2</v>
      </c>
    </row>
    <row r="152" spans="1:66" ht="15">
      <c r="A152" s="28">
        <v>148</v>
      </c>
      <c r="B152" s="23" t="s">
        <v>645</v>
      </c>
      <c r="C152" s="28" t="s">
        <v>1295</v>
      </c>
      <c r="D152" s="27" t="s">
        <v>646</v>
      </c>
      <c r="E152" s="43">
        <f ca="1">IF(AW152="Y","Defaulted",IF(OR(IFERROR(_xlfn.XLOOKUP(I152,Library!$J:$J,Library!$P:$P),AK152)=6,IFERROR(_xlfn.XLOOKUP(I152,Library!$J:$J,Library!$P:$P),AK152)=7),"N/A",AO152))</f>
        <v>4</v>
      </c>
      <c r="F152" s="25" t="str">
        <f t="shared" si="25"/>
        <v>Y</v>
      </c>
      <c r="G152" s="25" t="str">
        <f t="shared" si="26"/>
        <v>Y</v>
      </c>
      <c r="H152" s="25" t="s">
        <v>128</v>
      </c>
      <c r="I152" s="29" t="s">
        <v>1892</v>
      </c>
      <c r="J152" s="44" t="str">
        <f t="shared" si="27"/>
        <v>投资级别次级普通债</v>
      </c>
      <c r="K152" s="27" t="s">
        <v>24</v>
      </c>
      <c r="L152" s="29">
        <v>101.22</v>
      </c>
      <c r="M152" s="29">
        <v>101.351</v>
      </c>
      <c r="N152" s="29">
        <v>5.1166202810989736</v>
      </c>
      <c r="O152" s="29">
        <v>4.8272782410226407</v>
      </c>
      <c r="P152" s="30">
        <v>7.875</v>
      </c>
      <c r="Q152" s="27" t="s">
        <v>107</v>
      </c>
      <c r="R152" s="31">
        <v>2</v>
      </c>
      <c r="S152" s="25" t="s">
        <v>3585</v>
      </c>
      <c r="T152" s="25" t="s">
        <v>128</v>
      </c>
      <c r="U152" s="25" t="s">
        <v>3496</v>
      </c>
      <c r="V152" s="25" t="s">
        <v>128</v>
      </c>
      <c r="W152" s="23" t="s">
        <v>984</v>
      </c>
      <c r="X152" s="23" t="s">
        <v>990</v>
      </c>
      <c r="Y152" s="23" t="s">
        <v>1017</v>
      </c>
      <c r="Z152" s="23" t="s">
        <v>1092</v>
      </c>
      <c r="AA152" s="23" t="s">
        <v>114</v>
      </c>
      <c r="AB152" s="23" t="s">
        <v>108</v>
      </c>
      <c r="AC152" s="23" t="s">
        <v>2195</v>
      </c>
      <c r="AD152" s="25">
        <f t="shared" ca="1" si="20"/>
        <v>0.46027397260273972</v>
      </c>
      <c r="AE152" s="45">
        <v>250000000</v>
      </c>
      <c r="AF152" s="33">
        <f>VLOOKUP(J152,Library!A:B,2,0)</f>
        <v>3</v>
      </c>
      <c r="AG152" s="33">
        <f>VLOOKUP(J152,Library!A:G,7,0)</f>
        <v>3</v>
      </c>
      <c r="AH152" s="28">
        <f>VLOOKUP(W152,Library!W:X,2,0)</f>
        <v>4</v>
      </c>
      <c r="AI152" s="28">
        <f>VLOOKUP(X152,Library!Y:Z,2,0)</f>
        <v>4</v>
      </c>
      <c r="AJ152" s="28" t="str">
        <f>VLOOKUP(Y152,Library!AA:AB,2,0)</f>
        <v>N/A</v>
      </c>
      <c r="AK152" s="33">
        <f>IF(MAX(AH152,AI152,AJ152)=0,VLOOKUP(I152,Library!$J:$P,7,0),MAX(AH152,AI152,AJ152))</f>
        <v>4</v>
      </c>
      <c r="AL152" s="33">
        <f t="shared" ca="1" si="22"/>
        <v>2</v>
      </c>
      <c r="AM152" s="33">
        <f>VLOOKUP(AB152,Library!T:U,2,0)</f>
        <v>1</v>
      </c>
      <c r="AN152" s="34">
        <f t="shared" ca="1" si="23"/>
        <v>3.05</v>
      </c>
      <c r="AO152" s="33">
        <f t="shared" ca="1" si="24"/>
        <v>4</v>
      </c>
      <c r="AP152" s="28" t="s">
        <v>136</v>
      </c>
      <c r="AQ152" s="25" t="s">
        <v>128</v>
      </c>
      <c r="AR152" s="28" t="s">
        <v>2465</v>
      </c>
      <c r="AS152" s="28" t="s">
        <v>2466</v>
      </c>
      <c r="AT152" s="28" t="s">
        <v>1803</v>
      </c>
      <c r="AU152" s="23" t="s">
        <v>114</v>
      </c>
      <c r="AV152" s="23" t="s">
        <v>115</v>
      </c>
      <c r="AW152" s="25" t="s">
        <v>128</v>
      </c>
      <c r="AX152" s="25" t="s">
        <v>110</v>
      </c>
      <c r="AY152" s="25" t="s">
        <v>128</v>
      </c>
      <c r="AZ152" s="25" t="s">
        <v>128</v>
      </c>
      <c r="BA152" s="25" t="s">
        <v>128</v>
      </c>
      <c r="BB152" s="25" t="s">
        <v>128</v>
      </c>
      <c r="BC152" s="25" t="s">
        <v>128</v>
      </c>
      <c r="BD152" s="25" t="s">
        <v>128</v>
      </c>
      <c r="BE152" s="25" t="s">
        <v>128</v>
      </c>
      <c r="BF152" s="25" t="s">
        <v>128</v>
      </c>
      <c r="BG152" s="25" t="s">
        <v>128</v>
      </c>
      <c r="BH152" s="25" t="s">
        <v>128</v>
      </c>
      <c r="BI152" s="25" t="s">
        <v>114</v>
      </c>
      <c r="BJ152" s="23" t="s">
        <v>128</v>
      </c>
      <c r="BK152" t="s">
        <v>1042</v>
      </c>
      <c r="BL152" s="23" t="s">
        <v>645</v>
      </c>
      <c r="BM152" s="28">
        <v>15000000</v>
      </c>
      <c r="BN152" s="72">
        <f t="shared" si="21"/>
        <v>0.06</v>
      </c>
    </row>
    <row r="153" spans="1:66" ht="15">
      <c r="A153" s="28">
        <v>149</v>
      </c>
      <c r="B153" s="23" t="s">
        <v>648</v>
      </c>
      <c r="C153" s="28" t="s">
        <v>1296</v>
      </c>
      <c r="D153" s="27" t="s">
        <v>647</v>
      </c>
      <c r="E153" s="43">
        <f ca="1">IF(AW153="Y","Defaulted",IF(OR(IFERROR(_xlfn.XLOOKUP(I153,Library!$J:$J,Library!$P:$P),AK153)=6,IFERROR(_xlfn.XLOOKUP(I153,Library!$J:$J,Library!$P:$P),AK153)=7),"N/A",AO153))</f>
        <v>3</v>
      </c>
      <c r="F153" s="25" t="str">
        <f t="shared" si="25"/>
        <v>N</v>
      </c>
      <c r="G153" s="25" t="str">
        <f t="shared" si="26"/>
        <v>N</v>
      </c>
      <c r="H153" s="25" t="s">
        <v>128</v>
      </c>
      <c r="I153" s="29" t="s">
        <v>982</v>
      </c>
      <c r="J153" s="44" t="str">
        <f t="shared" si="27"/>
        <v>主权债</v>
      </c>
      <c r="K153" s="27" t="s">
        <v>3340</v>
      </c>
      <c r="L153" s="29">
        <v>98.445999999999998</v>
      </c>
      <c r="M153" s="29">
        <v>98.600999999999999</v>
      </c>
      <c r="N153" s="29">
        <v>3.703396150201796</v>
      </c>
      <c r="O153" s="29">
        <v>3.5948018706461533</v>
      </c>
      <c r="P153" s="30">
        <v>2.625</v>
      </c>
      <c r="Q153" s="27" t="s">
        <v>107</v>
      </c>
      <c r="R153" s="31">
        <v>2</v>
      </c>
      <c r="S153" s="25" t="s">
        <v>2437</v>
      </c>
      <c r="T153" s="25" t="s">
        <v>128</v>
      </c>
      <c r="U153" s="25" t="s">
        <v>3496</v>
      </c>
      <c r="V153" s="25" t="s">
        <v>128</v>
      </c>
      <c r="W153" s="23" t="s">
        <v>8</v>
      </c>
      <c r="X153" s="23" t="s">
        <v>8</v>
      </c>
      <c r="Y153" s="23" t="s">
        <v>8</v>
      </c>
      <c r="Z153" s="23" t="s">
        <v>1066</v>
      </c>
      <c r="AA153" s="23" t="s">
        <v>114</v>
      </c>
      <c r="AB153" s="23" t="s">
        <v>108</v>
      </c>
      <c r="AC153" s="23" t="s">
        <v>2196</v>
      </c>
      <c r="AD153" s="25">
        <f t="shared" ca="1" si="20"/>
        <v>1.5095890410958903</v>
      </c>
      <c r="AE153" s="32">
        <v>1000000000</v>
      </c>
      <c r="AF153" s="33">
        <f>VLOOKUP(J153,Library!A:B,2,0)</f>
        <v>1</v>
      </c>
      <c r="AG153" s="33">
        <f>VLOOKUP(J153,Library!A:G,7,0)</f>
        <v>3</v>
      </c>
      <c r="AH153" s="28" t="str">
        <f>VLOOKUP(W153,Library!W:X,2,0)</f>
        <v>N/A</v>
      </c>
      <c r="AI153" s="28" t="str">
        <f>VLOOKUP(X153,Library!Y:Z,2,0)</f>
        <v>N/A</v>
      </c>
      <c r="AJ153" s="28" t="str">
        <f>VLOOKUP(Y153,Library!AA:AB,2,0)</f>
        <v>N/A</v>
      </c>
      <c r="AK153" s="33">
        <f>IF(MAX(AH153,AI153,AJ153)=0,VLOOKUP(I153,Library!$J:$P,7,0),MAX(AH153,AI153,AJ153))</f>
        <v>3</v>
      </c>
      <c r="AL153" s="33">
        <f t="shared" ca="1" si="22"/>
        <v>3</v>
      </c>
      <c r="AM153" s="33">
        <f>VLOOKUP(AB153,Library!T:U,2,0)</f>
        <v>1</v>
      </c>
      <c r="AN153" s="34">
        <f t="shared" ca="1" si="23"/>
        <v>2.2000000000000002</v>
      </c>
      <c r="AO153" s="33">
        <f t="shared" ca="1" si="24"/>
        <v>3</v>
      </c>
      <c r="AP153" s="28" t="s">
        <v>127</v>
      </c>
      <c r="AQ153" s="25" t="s">
        <v>128</v>
      </c>
      <c r="AR153" s="28" t="s">
        <v>111</v>
      </c>
      <c r="AS153" s="28" t="s">
        <v>2467</v>
      </c>
      <c r="AT153" s="28" t="s">
        <v>1804</v>
      </c>
      <c r="AU153" s="23" t="s">
        <v>114</v>
      </c>
      <c r="AV153" s="23" t="s">
        <v>115</v>
      </c>
      <c r="AW153" s="25" t="s">
        <v>128</v>
      </c>
      <c r="AX153" s="25" t="s">
        <v>128</v>
      </c>
      <c r="AY153" s="25" t="s">
        <v>128</v>
      </c>
      <c r="AZ153" s="25" t="s">
        <v>128</v>
      </c>
      <c r="BA153" s="25" t="s">
        <v>128</v>
      </c>
      <c r="BB153" s="25" t="s">
        <v>128</v>
      </c>
      <c r="BC153" s="25" t="s">
        <v>128</v>
      </c>
      <c r="BD153" s="25" t="s">
        <v>128</v>
      </c>
      <c r="BE153" s="25" t="s">
        <v>128</v>
      </c>
      <c r="BF153" s="25" t="s">
        <v>128</v>
      </c>
      <c r="BG153" s="25" t="s">
        <v>128</v>
      </c>
      <c r="BH153" s="25" t="s">
        <v>128</v>
      </c>
      <c r="BI153" s="25" t="s">
        <v>114</v>
      </c>
      <c r="BJ153" s="23" t="s">
        <v>128</v>
      </c>
      <c r="BK153" t="s">
        <v>1110</v>
      </c>
      <c r="BL153" s="23" t="s">
        <v>648</v>
      </c>
      <c r="BM153" s="28">
        <v>70556000</v>
      </c>
      <c r="BN153" s="72">
        <f t="shared" si="21"/>
        <v>7.0555999999999994E-2</v>
      </c>
    </row>
    <row r="154" spans="1:66" ht="15">
      <c r="A154" s="28">
        <v>150</v>
      </c>
      <c r="B154" s="23" t="s">
        <v>649</v>
      </c>
      <c r="C154" s="28" t="s">
        <v>1297</v>
      </c>
      <c r="D154" s="27" t="s">
        <v>647</v>
      </c>
      <c r="E154" s="43">
        <f ca="1">IF(AW154="Y","Defaulted",IF(OR(IFERROR(_xlfn.XLOOKUP(I154,Library!$J:$J,Library!$P:$P),AK154)=6,IFERROR(_xlfn.XLOOKUP(I154,Library!$J:$J,Library!$P:$P),AK154)=7),"N/A",AO154))</f>
        <v>3</v>
      </c>
      <c r="F154" s="25" t="str">
        <f t="shared" si="25"/>
        <v>N</v>
      </c>
      <c r="G154" s="25" t="str">
        <f t="shared" si="26"/>
        <v>N</v>
      </c>
      <c r="H154" s="25" t="s">
        <v>128</v>
      </c>
      <c r="I154" s="29" t="s">
        <v>982</v>
      </c>
      <c r="J154" s="44" t="str">
        <f t="shared" si="27"/>
        <v>主权债</v>
      </c>
      <c r="K154" s="27" t="s">
        <v>3340</v>
      </c>
      <c r="L154" s="29">
        <v>99.528999999999996</v>
      </c>
      <c r="M154" s="29">
        <v>99.683000000000007</v>
      </c>
      <c r="N154" s="29">
        <v>3.7016843825849115</v>
      </c>
      <c r="O154" s="29">
        <v>3.6354496969625552</v>
      </c>
      <c r="P154" s="30">
        <v>3.5</v>
      </c>
      <c r="Q154" s="27" t="s">
        <v>107</v>
      </c>
      <c r="R154" s="31">
        <v>2</v>
      </c>
      <c r="S154" s="25" t="s">
        <v>3662</v>
      </c>
      <c r="T154" s="25" t="s">
        <v>128</v>
      </c>
      <c r="U154" s="25" t="s">
        <v>3496</v>
      </c>
      <c r="V154" s="25" t="s">
        <v>128</v>
      </c>
      <c r="W154" s="23" t="s">
        <v>8</v>
      </c>
      <c r="X154" s="23" t="s">
        <v>1027</v>
      </c>
      <c r="Y154" s="23" t="s">
        <v>8</v>
      </c>
      <c r="Z154" s="23" t="s">
        <v>1066</v>
      </c>
      <c r="AA154" s="23" t="s">
        <v>114</v>
      </c>
      <c r="AB154" s="23" t="s">
        <v>108</v>
      </c>
      <c r="AC154" s="23" t="s">
        <v>2197</v>
      </c>
      <c r="AD154" s="25">
        <f t="shared" ca="1" si="20"/>
        <v>2.473972602739726</v>
      </c>
      <c r="AE154" s="32">
        <v>1000000000</v>
      </c>
      <c r="AF154" s="33">
        <f>VLOOKUP(J154,Library!A:B,2,0)</f>
        <v>1</v>
      </c>
      <c r="AG154" s="33">
        <f>VLOOKUP(J154,Library!A:G,7,0)</f>
        <v>3</v>
      </c>
      <c r="AH154" s="28" t="str">
        <f>VLOOKUP(W154,Library!W:X,2,0)</f>
        <v>N/A</v>
      </c>
      <c r="AI154" s="28">
        <f>VLOOKUP(X154,Library!Y:Z,2,0)</f>
        <v>3</v>
      </c>
      <c r="AJ154" s="28" t="str">
        <f>VLOOKUP(Y154,Library!AA:AB,2,0)</f>
        <v>N/A</v>
      </c>
      <c r="AK154" s="33">
        <f>IF(MAX(AH154,AI154,AJ154)=0,VLOOKUP(I154,Library!$J:$P,7,0),MAX(AH154,AI154,AJ154))</f>
        <v>3</v>
      </c>
      <c r="AL154" s="33">
        <f t="shared" ca="1" si="22"/>
        <v>3</v>
      </c>
      <c r="AM154" s="33">
        <f>VLOOKUP(AB154,Library!T:U,2,0)</f>
        <v>1</v>
      </c>
      <c r="AN154" s="34">
        <f t="shared" ca="1" si="23"/>
        <v>2.2000000000000002</v>
      </c>
      <c r="AO154" s="33">
        <f t="shared" ca="1" si="24"/>
        <v>3</v>
      </c>
      <c r="AP154" s="28" t="s">
        <v>127</v>
      </c>
      <c r="AQ154" s="25" t="s">
        <v>128</v>
      </c>
      <c r="AR154" s="28" t="s">
        <v>111</v>
      </c>
      <c r="AS154" s="28" t="s">
        <v>2467</v>
      </c>
      <c r="AT154" s="28" t="s">
        <v>1804</v>
      </c>
      <c r="AU154" s="23" t="s">
        <v>114</v>
      </c>
      <c r="AV154" s="23" t="s">
        <v>115</v>
      </c>
      <c r="AW154" s="25" t="s">
        <v>128</v>
      </c>
      <c r="AX154" s="25" t="s">
        <v>128</v>
      </c>
      <c r="AY154" s="25" t="s">
        <v>128</v>
      </c>
      <c r="AZ154" s="25" t="s">
        <v>128</v>
      </c>
      <c r="BA154" s="25" t="s">
        <v>128</v>
      </c>
      <c r="BB154" s="25" t="s">
        <v>128</v>
      </c>
      <c r="BC154" s="25" t="s">
        <v>128</v>
      </c>
      <c r="BD154" s="25" t="s">
        <v>128</v>
      </c>
      <c r="BE154" s="25" t="s">
        <v>128</v>
      </c>
      <c r="BF154" s="25" t="s">
        <v>128</v>
      </c>
      <c r="BG154" s="25" t="s">
        <v>128</v>
      </c>
      <c r="BH154" s="25" t="s">
        <v>128</v>
      </c>
      <c r="BI154" s="25" t="s">
        <v>114</v>
      </c>
      <c r="BJ154" s="23" t="s">
        <v>128</v>
      </c>
      <c r="BK154" t="s">
        <v>1110</v>
      </c>
      <c r="BL154" s="23" t="s">
        <v>649</v>
      </c>
      <c r="BM154" s="28">
        <v>31498000</v>
      </c>
      <c r="BN154" s="72">
        <f t="shared" si="21"/>
        <v>3.1497999999999998E-2</v>
      </c>
    </row>
    <row r="155" spans="1:66" ht="15">
      <c r="A155" s="28">
        <v>151</v>
      </c>
      <c r="B155" s="23" t="s">
        <v>650</v>
      </c>
      <c r="C155" s="28" t="s">
        <v>1298</v>
      </c>
      <c r="D155" s="27" t="s">
        <v>647</v>
      </c>
      <c r="E155" s="43">
        <f ca="1">IF(AW155="Y","Defaulted",IF(OR(IFERROR(_xlfn.XLOOKUP(I155,Library!$J:$J,Library!$P:$P),AK155)=6,IFERROR(_xlfn.XLOOKUP(I155,Library!$J:$J,Library!$P:$P),AK155)=7),"N/A",AO155))</f>
        <v>3</v>
      </c>
      <c r="F155" s="25" t="str">
        <f t="shared" si="25"/>
        <v>N</v>
      </c>
      <c r="G155" s="25" t="str">
        <f t="shared" si="26"/>
        <v>N</v>
      </c>
      <c r="H155" s="25" t="s">
        <v>128</v>
      </c>
      <c r="I155" s="29" t="s">
        <v>982</v>
      </c>
      <c r="J155" s="44" t="str">
        <f t="shared" si="27"/>
        <v>主权债</v>
      </c>
      <c r="K155" s="27" t="s">
        <v>3340</v>
      </c>
      <c r="L155" s="29">
        <v>94.736000000000004</v>
      </c>
      <c r="M155" s="29">
        <v>94.957999999999998</v>
      </c>
      <c r="N155" s="29">
        <v>3.7080884749357894</v>
      </c>
      <c r="O155" s="29">
        <v>3.6392647004146683</v>
      </c>
      <c r="P155" s="30">
        <v>2.125</v>
      </c>
      <c r="Q155" s="27" t="s">
        <v>107</v>
      </c>
      <c r="R155" s="31">
        <v>2</v>
      </c>
      <c r="S155" s="25" t="s">
        <v>3527</v>
      </c>
      <c r="T155" s="25" t="s">
        <v>128</v>
      </c>
      <c r="U155" s="25" t="s">
        <v>3496</v>
      </c>
      <c r="V155" s="25" t="s">
        <v>128</v>
      </c>
      <c r="W155" s="23" t="s">
        <v>8</v>
      </c>
      <c r="X155" s="23" t="s">
        <v>8</v>
      </c>
      <c r="Y155" s="23" t="s">
        <v>8</v>
      </c>
      <c r="Z155" s="23" t="s">
        <v>1066</v>
      </c>
      <c r="AA155" s="23" t="s">
        <v>114</v>
      </c>
      <c r="AB155" s="23" t="s">
        <v>108</v>
      </c>
      <c r="AC155" s="23" t="s">
        <v>2198</v>
      </c>
      <c r="AD155" s="25">
        <f t="shared" ca="1" si="20"/>
        <v>3.5972602739726027</v>
      </c>
      <c r="AE155" s="32">
        <v>2000000000</v>
      </c>
      <c r="AF155" s="33">
        <f>VLOOKUP(J155,Library!A:B,2,0)</f>
        <v>1</v>
      </c>
      <c r="AG155" s="33">
        <f>VLOOKUP(J155,Library!A:G,7,0)</f>
        <v>3</v>
      </c>
      <c r="AH155" s="28" t="str">
        <f>VLOOKUP(W155,Library!W:X,2,0)</f>
        <v>N/A</v>
      </c>
      <c r="AI155" s="28" t="str">
        <f>VLOOKUP(X155,Library!Y:Z,2,0)</f>
        <v>N/A</v>
      </c>
      <c r="AJ155" s="28" t="str">
        <f>VLOOKUP(Y155,Library!AA:AB,2,0)</f>
        <v>N/A</v>
      </c>
      <c r="AK155" s="33">
        <f>IF(MAX(AH155,AI155,AJ155)=0,VLOOKUP(I155,Library!$J:$P,7,0),MAX(AH155,AI155,AJ155))</f>
        <v>3</v>
      </c>
      <c r="AL155" s="33">
        <f t="shared" ca="1" si="22"/>
        <v>3</v>
      </c>
      <c r="AM155" s="33">
        <f>VLOOKUP(AB155,Library!T:U,2,0)</f>
        <v>1</v>
      </c>
      <c r="AN155" s="34">
        <f t="shared" ca="1" si="23"/>
        <v>2.2000000000000002</v>
      </c>
      <c r="AO155" s="33">
        <f t="shared" ca="1" si="24"/>
        <v>3</v>
      </c>
      <c r="AP155" s="28" t="s">
        <v>127</v>
      </c>
      <c r="AQ155" s="25" t="s">
        <v>128</v>
      </c>
      <c r="AR155" s="28" t="s">
        <v>111</v>
      </c>
      <c r="AS155" s="28" t="s">
        <v>2467</v>
      </c>
      <c r="AT155" s="28" t="s">
        <v>1804</v>
      </c>
      <c r="AU155" s="23" t="s">
        <v>114</v>
      </c>
      <c r="AV155" s="23" t="s">
        <v>115</v>
      </c>
      <c r="AW155" s="25" t="s">
        <v>128</v>
      </c>
      <c r="AX155" s="25" t="s">
        <v>128</v>
      </c>
      <c r="AY155" s="25" t="s">
        <v>128</v>
      </c>
      <c r="AZ155" s="25" t="s">
        <v>128</v>
      </c>
      <c r="BA155" s="25" t="s">
        <v>128</v>
      </c>
      <c r="BB155" s="25" t="s">
        <v>128</v>
      </c>
      <c r="BC155" s="25" t="s">
        <v>128</v>
      </c>
      <c r="BD155" s="25" t="s">
        <v>128</v>
      </c>
      <c r="BE155" s="25" t="s">
        <v>128</v>
      </c>
      <c r="BF155" s="25" t="s">
        <v>128</v>
      </c>
      <c r="BG155" s="25" t="s">
        <v>128</v>
      </c>
      <c r="BH155" s="25" t="s">
        <v>128</v>
      </c>
      <c r="BI155" s="25" t="s">
        <v>114</v>
      </c>
      <c r="BJ155" s="23" t="s">
        <v>128</v>
      </c>
      <c r="BK155" t="s">
        <v>1110</v>
      </c>
      <c r="BL155" s="23" t="s">
        <v>650</v>
      </c>
      <c r="BM155" s="28">
        <v>142278000</v>
      </c>
      <c r="BN155" s="72">
        <f t="shared" si="21"/>
        <v>7.1138999999999994E-2</v>
      </c>
    </row>
    <row r="156" spans="1:66" ht="15">
      <c r="A156" s="28">
        <v>152</v>
      </c>
      <c r="B156" s="23" t="s">
        <v>651</v>
      </c>
      <c r="C156" s="28" t="s">
        <v>1299</v>
      </c>
      <c r="D156" s="27" t="s">
        <v>647</v>
      </c>
      <c r="E156" s="43">
        <f ca="1">IF(AW156="Y","Defaulted",IF(OR(IFERROR(_xlfn.XLOOKUP(I156,Library!$J:$J,Library!$P:$P),AK156)=6,IFERROR(_xlfn.XLOOKUP(I156,Library!$J:$J,Library!$P:$P),AK156)=7),"N/A",AO156))</f>
        <v>3</v>
      </c>
      <c r="F156" s="25" t="str">
        <f t="shared" si="25"/>
        <v>N</v>
      </c>
      <c r="G156" s="25" t="str">
        <f t="shared" si="26"/>
        <v>N</v>
      </c>
      <c r="H156" s="25" t="s">
        <v>128</v>
      </c>
      <c r="I156" s="29" t="s">
        <v>982</v>
      </c>
      <c r="J156" s="44" t="str">
        <f t="shared" si="27"/>
        <v>主权债</v>
      </c>
      <c r="K156" s="27" t="s">
        <v>3340</v>
      </c>
      <c r="L156" s="29">
        <v>89.501000000000005</v>
      </c>
      <c r="M156" s="29">
        <v>89.715000000000003</v>
      </c>
      <c r="N156" s="29">
        <v>3.773196694945586</v>
      </c>
      <c r="O156" s="29">
        <v>3.7174012419783198</v>
      </c>
      <c r="P156" s="30">
        <v>1.2</v>
      </c>
      <c r="Q156" s="27" t="s">
        <v>107</v>
      </c>
      <c r="R156" s="31">
        <v>2</v>
      </c>
      <c r="S156" s="25" t="s">
        <v>3524</v>
      </c>
      <c r="T156" s="25" t="s">
        <v>128</v>
      </c>
      <c r="U156" s="25" t="s">
        <v>3496</v>
      </c>
      <c r="V156" s="25" t="s">
        <v>128</v>
      </c>
      <c r="W156" s="23" t="s">
        <v>1015</v>
      </c>
      <c r="X156" s="23" t="s">
        <v>1027</v>
      </c>
      <c r="Y156" s="23" t="s">
        <v>1528</v>
      </c>
      <c r="Z156" s="23" t="s">
        <v>1066</v>
      </c>
      <c r="AA156" s="23" t="s">
        <v>114</v>
      </c>
      <c r="AB156" s="23" t="s">
        <v>108</v>
      </c>
      <c r="AC156" s="23" t="s">
        <v>2089</v>
      </c>
      <c r="AD156" s="25">
        <f t="shared" ca="1" si="20"/>
        <v>4.4794520547945202</v>
      </c>
      <c r="AE156" s="32">
        <v>2000000000</v>
      </c>
      <c r="AF156" s="33">
        <f>VLOOKUP(J156,Library!A:B,2,0)</f>
        <v>1</v>
      </c>
      <c r="AG156" s="33">
        <f>VLOOKUP(J156,Library!A:G,7,0)</f>
        <v>3</v>
      </c>
      <c r="AH156" s="28">
        <f>VLOOKUP(W156,Library!W:X,2,0)</f>
        <v>3</v>
      </c>
      <c r="AI156" s="28">
        <f>VLOOKUP(X156,Library!Y:Z,2,0)</f>
        <v>3</v>
      </c>
      <c r="AJ156" s="28">
        <f>VLOOKUP(Y156,Library!AA:AB,2,0)</f>
        <v>3</v>
      </c>
      <c r="AK156" s="33">
        <f>IF(MAX(AH156,AI156,AJ156)=0,VLOOKUP(I156,Library!$J:$P,7,0),MAX(AH156,AI156,AJ156))</f>
        <v>3</v>
      </c>
      <c r="AL156" s="33">
        <f t="shared" ca="1" si="22"/>
        <v>3</v>
      </c>
      <c r="AM156" s="33">
        <f>VLOOKUP(AB156,Library!T:U,2,0)</f>
        <v>1</v>
      </c>
      <c r="AN156" s="34">
        <f t="shared" ca="1" si="23"/>
        <v>2.2000000000000002</v>
      </c>
      <c r="AO156" s="33">
        <f t="shared" ca="1" si="24"/>
        <v>3</v>
      </c>
      <c r="AP156" s="28" t="s">
        <v>386</v>
      </c>
      <c r="AQ156" s="25" t="s">
        <v>128</v>
      </c>
      <c r="AR156" s="28" t="s">
        <v>111</v>
      </c>
      <c r="AS156" s="28" t="s">
        <v>2467</v>
      </c>
      <c r="AT156" s="28" t="s">
        <v>1804</v>
      </c>
      <c r="AU156" s="23" t="s">
        <v>114</v>
      </c>
      <c r="AV156" s="23" t="s">
        <v>115</v>
      </c>
      <c r="AW156" s="25" t="s">
        <v>128</v>
      </c>
      <c r="AX156" s="25" t="s">
        <v>128</v>
      </c>
      <c r="AY156" s="25" t="s">
        <v>128</v>
      </c>
      <c r="AZ156" s="25" t="s">
        <v>128</v>
      </c>
      <c r="BA156" s="25" t="s">
        <v>128</v>
      </c>
      <c r="BB156" s="25" t="s">
        <v>128</v>
      </c>
      <c r="BC156" s="25" t="s">
        <v>128</v>
      </c>
      <c r="BD156" s="25" t="s">
        <v>128</v>
      </c>
      <c r="BE156" s="25" t="s">
        <v>128</v>
      </c>
      <c r="BF156" s="25" t="s">
        <v>128</v>
      </c>
      <c r="BG156" s="25" t="s">
        <v>128</v>
      </c>
      <c r="BH156" s="25" t="s">
        <v>128</v>
      </c>
      <c r="BI156" s="25" t="s">
        <v>114</v>
      </c>
      <c r="BJ156" s="23" t="s">
        <v>128</v>
      </c>
      <c r="BK156" t="s">
        <v>1110</v>
      </c>
      <c r="BL156" s="23" t="s">
        <v>651</v>
      </c>
      <c r="BM156" s="28">
        <v>178608000</v>
      </c>
      <c r="BN156" s="72">
        <f t="shared" si="21"/>
        <v>8.9303999999999994E-2</v>
      </c>
    </row>
    <row r="157" spans="1:66" ht="15">
      <c r="A157" s="28">
        <v>153</v>
      </c>
      <c r="B157" s="23" t="s">
        <v>652</v>
      </c>
      <c r="C157" s="28" t="s">
        <v>1300</v>
      </c>
      <c r="D157" s="27" t="s">
        <v>647</v>
      </c>
      <c r="E157" s="43">
        <f ca="1">IF(AW157="Y","Defaulted",IF(OR(IFERROR(_xlfn.XLOOKUP(I157,Library!$J:$J,Library!$P:$P),AK157)=6,IFERROR(_xlfn.XLOOKUP(I157,Library!$J:$J,Library!$P:$P),AK157)=7),"N/A",AO157))</f>
        <v>3</v>
      </c>
      <c r="F157" s="25" t="str">
        <f t="shared" si="25"/>
        <v>N</v>
      </c>
      <c r="G157" s="25" t="str">
        <f t="shared" si="26"/>
        <v>N</v>
      </c>
      <c r="H157" s="25" t="s">
        <v>128</v>
      </c>
      <c r="I157" s="29" t="s">
        <v>982</v>
      </c>
      <c r="J157" s="44" t="str">
        <f t="shared" si="27"/>
        <v>主权债</v>
      </c>
      <c r="K157" s="27" t="s">
        <v>3340</v>
      </c>
      <c r="L157" s="29">
        <v>93.742000000000004</v>
      </c>
      <c r="M157" s="29">
        <v>94.638000000000005</v>
      </c>
      <c r="N157" s="29">
        <v>4.4431461502518568</v>
      </c>
      <c r="O157" s="29">
        <v>4.37732424269067</v>
      </c>
      <c r="P157" s="30">
        <v>4</v>
      </c>
      <c r="Q157" s="27" t="s">
        <v>107</v>
      </c>
      <c r="R157" s="31">
        <v>2</v>
      </c>
      <c r="S157" s="25" t="s">
        <v>3662</v>
      </c>
      <c r="T157" s="25" t="s">
        <v>128</v>
      </c>
      <c r="U157" s="25" t="s">
        <v>3496</v>
      </c>
      <c r="V157" s="25" t="s">
        <v>128</v>
      </c>
      <c r="W157" s="23" t="s">
        <v>8</v>
      </c>
      <c r="X157" s="23" t="s">
        <v>1027</v>
      </c>
      <c r="Y157" s="23" t="s">
        <v>8</v>
      </c>
      <c r="Z157" s="23" t="s">
        <v>1066</v>
      </c>
      <c r="AA157" s="23" t="s">
        <v>114</v>
      </c>
      <c r="AB157" s="23" t="s">
        <v>108</v>
      </c>
      <c r="AC157" s="23" t="s">
        <v>2199</v>
      </c>
      <c r="AD157" s="25">
        <f t="shared" ca="1" si="20"/>
        <v>22.487671232876714</v>
      </c>
      <c r="AE157" s="32">
        <v>500000000</v>
      </c>
      <c r="AF157" s="33">
        <f>VLOOKUP(J157,Library!A:B,2,0)</f>
        <v>1</v>
      </c>
      <c r="AG157" s="33">
        <f>VLOOKUP(J157,Library!A:G,7,0)</f>
        <v>3</v>
      </c>
      <c r="AH157" s="28" t="str">
        <f>VLOOKUP(W157,Library!W:X,2,0)</f>
        <v>N/A</v>
      </c>
      <c r="AI157" s="28">
        <f>VLOOKUP(X157,Library!Y:Z,2,0)</f>
        <v>3</v>
      </c>
      <c r="AJ157" s="28" t="str">
        <f>VLOOKUP(Y157,Library!AA:AB,2,0)</f>
        <v>N/A</v>
      </c>
      <c r="AK157" s="33">
        <f>IF(MAX(AH157,AI157,AJ157)=0,VLOOKUP(I157,Library!$J:$P,7,0),MAX(AH157,AI157,AJ157))</f>
        <v>3</v>
      </c>
      <c r="AL157" s="33">
        <f t="shared" ca="1" si="22"/>
        <v>5</v>
      </c>
      <c r="AM157" s="33">
        <f>VLOOKUP(AB157,Library!T:U,2,0)</f>
        <v>1</v>
      </c>
      <c r="AN157" s="34">
        <f t="shared" ca="1" si="23"/>
        <v>2.4</v>
      </c>
      <c r="AO157" s="33">
        <f t="shared" ca="1" si="24"/>
        <v>3</v>
      </c>
      <c r="AP157" s="28" t="s">
        <v>127</v>
      </c>
      <c r="AQ157" s="25" t="s">
        <v>128</v>
      </c>
      <c r="AR157" s="28" t="s">
        <v>111</v>
      </c>
      <c r="AS157" s="28" t="s">
        <v>2467</v>
      </c>
      <c r="AT157" s="28" t="s">
        <v>1804</v>
      </c>
      <c r="AU157" s="23" t="s">
        <v>114</v>
      </c>
      <c r="AV157" s="23" t="s">
        <v>115</v>
      </c>
      <c r="AW157" s="25" t="s">
        <v>128</v>
      </c>
      <c r="AX157" s="25" t="s">
        <v>128</v>
      </c>
      <c r="AY157" s="25" t="s">
        <v>128</v>
      </c>
      <c r="AZ157" s="25" t="s">
        <v>128</v>
      </c>
      <c r="BA157" s="25" t="s">
        <v>128</v>
      </c>
      <c r="BB157" s="25" t="s">
        <v>128</v>
      </c>
      <c r="BC157" s="25" t="s">
        <v>128</v>
      </c>
      <c r="BD157" s="25" t="s">
        <v>128</v>
      </c>
      <c r="BE157" s="25" t="s">
        <v>128</v>
      </c>
      <c r="BF157" s="25" t="s">
        <v>128</v>
      </c>
      <c r="BG157" s="25" t="s">
        <v>128</v>
      </c>
      <c r="BH157" s="25" t="s">
        <v>128</v>
      </c>
      <c r="BI157" s="25" t="s">
        <v>114</v>
      </c>
      <c r="BJ157" s="23" t="s">
        <v>128</v>
      </c>
      <c r="BK157" t="s">
        <v>1110</v>
      </c>
      <c r="BL157" s="23" t="s">
        <v>652</v>
      </c>
      <c r="BM157" s="28">
        <v>39126000</v>
      </c>
      <c r="BN157" s="72">
        <f t="shared" si="21"/>
        <v>7.8252000000000002E-2</v>
      </c>
    </row>
    <row r="158" spans="1:66" ht="15">
      <c r="A158" s="28">
        <v>154</v>
      </c>
      <c r="B158" s="23" t="s">
        <v>653</v>
      </c>
      <c r="C158" s="28" t="s">
        <v>1301</v>
      </c>
      <c r="D158" s="27" t="s">
        <v>647</v>
      </c>
      <c r="E158" s="43">
        <f ca="1">IF(AW158="Y","Defaulted",IF(OR(IFERROR(_xlfn.XLOOKUP(I158,Library!$J:$J,Library!$P:$P),AK158)=6,IFERROR(_xlfn.XLOOKUP(I158,Library!$J:$J,Library!$P:$P),AK158)=7),"N/A",AO158))</f>
        <v>3</v>
      </c>
      <c r="F158" s="25" t="str">
        <f t="shared" si="25"/>
        <v>N</v>
      </c>
      <c r="G158" s="25" t="str">
        <f t="shared" si="26"/>
        <v>N</v>
      </c>
      <c r="H158" s="25" t="s">
        <v>128</v>
      </c>
      <c r="I158" s="29" t="s">
        <v>982</v>
      </c>
      <c r="J158" s="44" t="str">
        <f t="shared" si="27"/>
        <v>主权债</v>
      </c>
      <c r="K158" s="27" t="s">
        <v>3340</v>
      </c>
      <c r="L158" s="29">
        <v>66.945999999999998</v>
      </c>
      <c r="M158" s="29">
        <v>67.665000000000006</v>
      </c>
      <c r="N158" s="29">
        <v>4.4895072209599887</v>
      </c>
      <c r="O158" s="29">
        <v>4.4270015746947449</v>
      </c>
      <c r="P158" s="30">
        <v>2.25</v>
      </c>
      <c r="Q158" s="27" t="s">
        <v>107</v>
      </c>
      <c r="R158" s="31">
        <v>2</v>
      </c>
      <c r="S158" s="25" t="s">
        <v>3524</v>
      </c>
      <c r="T158" s="25" t="s">
        <v>128</v>
      </c>
      <c r="U158" s="25" t="s">
        <v>3496</v>
      </c>
      <c r="V158" s="25" t="s">
        <v>128</v>
      </c>
      <c r="W158" s="23" t="s">
        <v>1015</v>
      </c>
      <c r="X158" s="23" t="s">
        <v>1027</v>
      </c>
      <c r="Y158" s="23" t="s">
        <v>1528</v>
      </c>
      <c r="Z158" s="23" t="s">
        <v>1066</v>
      </c>
      <c r="AA158" s="23" t="s">
        <v>114</v>
      </c>
      <c r="AB158" s="23" t="s">
        <v>108</v>
      </c>
      <c r="AC158" s="23" t="s">
        <v>2200</v>
      </c>
      <c r="AD158" s="25">
        <f t="shared" ca="1" si="20"/>
        <v>24.493150684931507</v>
      </c>
      <c r="AE158" s="32">
        <v>500000000</v>
      </c>
      <c r="AF158" s="33">
        <f>VLOOKUP(J158,Library!A:B,2,0)</f>
        <v>1</v>
      </c>
      <c r="AG158" s="33">
        <f>VLOOKUP(J158,Library!A:G,7,0)</f>
        <v>3</v>
      </c>
      <c r="AH158" s="28">
        <f>VLOOKUP(W158,Library!W:X,2,0)</f>
        <v>3</v>
      </c>
      <c r="AI158" s="28">
        <f>VLOOKUP(X158,Library!Y:Z,2,0)</f>
        <v>3</v>
      </c>
      <c r="AJ158" s="28">
        <f>VLOOKUP(Y158,Library!AA:AB,2,0)</f>
        <v>3</v>
      </c>
      <c r="AK158" s="33">
        <f>IF(MAX(AH158,AI158,AJ158)=0,VLOOKUP(I158,Library!$J:$P,7,0),MAX(AH158,AI158,AJ158))</f>
        <v>3</v>
      </c>
      <c r="AL158" s="33">
        <f t="shared" ca="1" si="22"/>
        <v>5</v>
      </c>
      <c r="AM158" s="33">
        <f>VLOOKUP(AB158,Library!T:U,2,0)</f>
        <v>1</v>
      </c>
      <c r="AN158" s="34">
        <f t="shared" ca="1" si="23"/>
        <v>2.4</v>
      </c>
      <c r="AO158" s="33">
        <f t="shared" ca="1" si="24"/>
        <v>3</v>
      </c>
      <c r="AP158" s="28" t="s">
        <v>386</v>
      </c>
      <c r="AQ158" s="25" t="s">
        <v>128</v>
      </c>
      <c r="AR158" s="28" t="s">
        <v>111</v>
      </c>
      <c r="AS158" s="28" t="s">
        <v>2467</v>
      </c>
      <c r="AT158" s="28" t="s">
        <v>1804</v>
      </c>
      <c r="AU158" s="23" t="s">
        <v>114</v>
      </c>
      <c r="AV158" s="23" t="s">
        <v>115</v>
      </c>
      <c r="AW158" s="25" t="s">
        <v>128</v>
      </c>
      <c r="AX158" s="25" t="s">
        <v>128</v>
      </c>
      <c r="AY158" s="25" t="s">
        <v>128</v>
      </c>
      <c r="AZ158" s="25" t="s">
        <v>128</v>
      </c>
      <c r="BA158" s="25" t="s">
        <v>128</v>
      </c>
      <c r="BB158" s="25" t="s">
        <v>128</v>
      </c>
      <c r="BC158" s="25" t="s">
        <v>128</v>
      </c>
      <c r="BD158" s="25" t="s">
        <v>128</v>
      </c>
      <c r="BE158" s="25" t="s">
        <v>128</v>
      </c>
      <c r="BF158" s="25" t="s">
        <v>128</v>
      </c>
      <c r="BG158" s="25" t="s">
        <v>128</v>
      </c>
      <c r="BH158" s="25" t="s">
        <v>128</v>
      </c>
      <c r="BI158" s="25" t="s">
        <v>114</v>
      </c>
      <c r="BJ158" s="23" t="s">
        <v>128</v>
      </c>
      <c r="BK158" t="s">
        <v>1110</v>
      </c>
      <c r="BL158" s="23" t="s">
        <v>653</v>
      </c>
      <c r="BM158" s="28">
        <v>6108000</v>
      </c>
      <c r="BN158" s="72">
        <f t="shared" si="21"/>
        <v>1.2215999999999999E-2</v>
      </c>
    </row>
    <row r="159" spans="1:66" ht="15">
      <c r="A159" s="28">
        <v>155</v>
      </c>
      <c r="B159" s="23" t="s">
        <v>654</v>
      </c>
      <c r="C159" s="28" t="s">
        <v>1302</v>
      </c>
      <c r="D159" s="27" t="s">
        <v>655</v>
      </c>
      <c r="E159" s="43">
        <f ca="1">IF(AW159="Y","Defaulted",IF(OR(IFERROR(_xlfn.XLOOKUP(I159,Library!$J:$J,Library!$P:$P),AK159)=6,IFERROR(_xlfn.XLOOKUP(I159,Library!$J:$J,Library!$P:$P),AK159)=7),"N/A",AO159))</f>
        <v>4</v>
      </c>
      <c r="F159" s="25" t="str">
        <f t="shared" si="25"/>
        <v>Y</v>
      </c>
      <c r="G159" s="25" t="str">
        <f t="shared" si="26"/>
        <v>Y</v>
      </c>
      <c r="H159" s="25" t="s">
        <v>128</v>
      </c>
      <c r="I159" s="29" t="s">
        <v>1893</v>
      </c>
      <c r="J159" s="44" t="str">
        <f t="shared" si="27"/>
        <v>投资级别次级可赎回/可售回债</v>
      </c>
      <c r="K159" s="27" t="s">
        <v>21</v>
      </c>
      <c r="L159" s="29">
        <v>101.828</v>
      </c>
      <c r="M159" s="29">
        <v>101.89700000000001</v>
      </c>
      <c r="N159" s="29">
        <v>5.0019778295224722</v>
      </c>
      <c r="O159" s="29">
        <v>4.9906782292832954</v>
      </c>
      <c r="P159" s="30">
        <v>5.35</v>
      </c>
      <c r="Q159" s="27" t="s">
        <v>126</v>
      </c>
      <c r="R159" s="31">
        <v>2</v>
      </c>
      <c r="S159" s="25" t="s">
        <v>3620</v>
      </c>
      <c r="T159" s="25" t="s">
        <v>110</v>
      </c>
      <c r="U159" s="25" t="s">
        <v>3663</v>
      </c>
      <c r="V159" s="25" t="s">
        <v>128</v>
      </c>
      <c r="W159" s="23" t="s">
        <v>980</v>
      </c>
      <c r="X159" s="23" t="s">
        <v>8</v>
      </c>
      <c r="Y159" s="23" t="s">
        <v>8</v>
      </c>
      <c r="Z159" s="23" t="s">
        <v>1092</v>
      </c>
      <c r="AA159" s="23" t="s">
        <v>114</v>
      </c>
      <c r="AB159" s="23" t="s">
        <v>108</v>
      </c>
      <c r="AC159" s="23" t="s">
        <v>2202</v>
      </c>
      <c r="AD159" s="25">
        <f t="shared" ca="1" si="20"/>
        <v>7.2986301369863016</v>
      </c>
      <c r="AE159" s="32">
        <v>2000000000</v>
      </c>
      <c r="AF159" s="33">
        <f>VLOOKUP(J159,Library!A:B,2,0)</f>
        <v>3</v>
      </c>
      <c r="AG159" s="33">
        <f>VLOOKUP(J159,Library!A:G,7,0)</f>
        <v>3</v>
      </c>
      <c r="AH159" s="28">
        <f>VLOOKUP(W159,Library!W:X,2,0)</f>
        <v>3</v>
      </c>
      <c r="AI159" s="28" t="str">
        <f>VLOOKUP(X159,Library!Y:Z,2,0)</f>
        <v>N/A</v>
      </c>
      <c r="AJ159" s="28" t="str">
        <f>VLOOKUP(Y159,Library!AA:AB,2,0)</f>
        <v>N/A</v>
      </c>
      <c r="AK159" s="33">
        <f>IF(MAX(AH159,AI159,AJ159)=0,VLOOKUP(I159,Library!$J:$P,7,0),MAX(AH159,AI159,AJ159))</f>
        <v>3</v>
      </c>
      <c r="AL159" s="33">
        <f t="shared" ca="1" si="22"/>
        <v>4</v>
      </c>
      <c r="AM159" s="33">
        <f>VLOOKUP(AB159,Library!T:U,2,0)</f>
        <v>1</v>
      </c>
      <c r="AN159" s="34">
        <f t="shared" ca="1" si="23"/>
        <v>2.9999999999999996</v>
      </c>
      <c r="AO159" s="33">
        <f t="shared" ca="1" si="24"/>
        <v>4</v>
      </c>
      <c r="AP159" s="28" t="s">
        <v>127</v>
      </c>
      <c r="AQ159" s="25" t="s">
        <v>128</v>
      </c>
      <c r="AR159" s="28" t="s">
        <v>111</v>
      </c>
      <c r="AS159" s="28" t="s">
        <v>2468</v>
      </c>
      <c r="AT159" s="28" t="s">
        <v>1805</v>
      </c>
      <c r="AU159" s="23" t="s">
        <v>2469</v>
      </c>
      <c r="AV159" s="23" t="s">
        <v>35</v>
      </c>
      <c r="AW159" s="25" t="s">
        <v>128</v>
      </c>
      <c r="AX159" s="25" t="s">
        <v>110</v>
      </c>
      <c r="AY159" s="25" t="s">
        <v>128</v>
      </c>
      <c r="AZ159" s="25" t="s">
        <v>128</v>
      </c>
      <c r="BA159" s="25" t="s">
        <v>128</v>
      </c>
      <c r="BB159" s="25" t="s">
        <v>110</v>
      </c>
      <c r="BC159" s="25" t="s">
        <v>128</v>
      </c>
      <c r="BD159" s="25" t="s">
        <v>128</v>
      </c>
      <c r="BE159" s="25" t="s">
        <v>128</v>
      </c>
      <c r="BF159" s="25" t="s">
        <v>128</v>
      </c>
      <c r="BG159" s="25" t="s">
        <v>128</v>
      </c>
      <c r="BH159" s="25" t="s">
        <v>128</v>
      </c>
      <c r="BI159" s="25" t="s">
        <v>114</v>
      </c>
      <c r="BJ159" s="23" t="s">
        <v>128</v>
      </c>
      <c r="BK159" t="s">
        <v>1042</v>
      </c>
      <c r="BL159" s="23" t="s">
        <v>654</v>
      </c>
      <c r="BM159" s="28">
        <v>592299000</v>
      </c>
      <c r="BN159" s="72">
        <f t="shared" si="21"/>
        <v>0.29614950000000001</v>
      </c>
    </row>
    <row r="160" spans="1:66" ht="15">
      <c r="A160" s="28">
        <v>156</v>
      </c>
      <c r="B160" s="23" t="s">
        <v>656</v>
      </c>
      <c r="C160" s="28" t="s">
        <v>1303</v>
      </c>
      <c r="D160" s="27" t="s">
        <v>428</v>
      </c>
      <c r="E160" s="43">
        <f ca="1">IF(AW160="Y","Defaulted",IF(OR(IFERROR(_xlfn.XLOOKUP(I160,Library!$J:$J,Library!$P:$P),AK160)=6,IFERROR(_xlfn.XLOOKUP(I160,Library!$J:$J,Library!$P:$P),AK160)=7),"N/A",AO160))</f>
        <v>3</v>
      </c>
      <c r="F160" s="25" t="str">
        <f t="shared" si="25"/>
        <v>N</v>
      </c>
      <c r="G160" s="25" t="str">
        <f t="shared" si="26"/>
        <v>N</v>
      </c>
      <c r="H160" s="25" t="s">
        <v>128</v>
      </c>
      <c r="I160" s="29" t="s">
        <v>1891</v>
      </c>
      <c r="J160" s="44" t="str">
        <f t="shared" si="27"/>
        <v>投资级别优先普通债</v>
      </c>
      <c r="K160" s="27" t="s">
        <v>21</v>
      </c>
      <c r="L160" s="29">
        <v>94.430999999999997</v>
      </c>
      <c r="M160" s="29">
        <v>94.569000000000003</v>
      </c>
      <c r="N160" s="29">
        <v>4.7669987710111155</v>
      </c>
      <c r="O160" s="29">
        <v>4.7230156125542528</v>
      </c>
      <c r="P160" s="30">
        <v>3.05</v>
      </c>
      <c r="Q160" s="27" t="s">
        <v>107</v>
      </c>
      <c r="R160" s="31">
        <v>2</v>
      </c>
      <c r="S160" s="25" t="s">
        <v>3664</v>
      </c>
      <c r="T160" s="25" t="s">
        <v>128</v>
      </c>
      <c r="U160" s="25" t="s">
        <v>3496</v>
      </c>
      <c r="V160" s="25" t="s">
        <v>128</v>
      </c>
      <c r="W160" s="23" t="s">
        <v>8</v>
      </c>
      <c r="X160" s="23" t="s">
        <v>990</v>
      </c>
      <c r="Y160" s="23" t="s">
        <v>8</v>
      </c>
      <c r="Z160" s="23" t="s">
        <v>1066</v>
      </c>
      <c r="AA160" s="23" t="s">
        <v>1041</v>
      </c>
      <c r="AB160" s="23" t="s">
        <v>108</v>
      </c>
      <c r="AC160" s="23" t="s">
        <v>2203</v>
      </c>
      <c r="AD160" s="25">
        <f t="shared" ca="1" si="20"/>
        <v>3.580821917808219</v>
      </c>
      <c r="AE160" s="32">
        <v>294000000</v>
      </c>
      <c r="AF160" s="33">
        <f>VLOOKUP(J160,Library!A:B,2,0)</f>
        <v>1</v>
      </c>
      <c r="AG160" s="33">
        <f>VLOOKUP(J160,Library!A:G,7,0)</f>
        <v>3</v>
      </c>
      <c r="AH160" s="28" t="str">
        <f>VLOOKUP(W160,Library!W:X,2,0)</f>
        <v>N/A</v>
      </c>
      <c r="AI160" s="28">
        <f>VLOOKUP(X160,Library!Y:Z,2,0)</f>
        <v>4</v>
      </c>
      <c r="AJ160" s="28" t="str">
        <f>VLOOKUP(Y160,Library!AA:AB,2,0)</f>
        <v>N/A</v>
      </c>
      <c r="AK160" s="33">
        <f>IF(MAX(AH160,AI160,AJ160)=0,VLOOKUP(I160,Library!$J:$P,7,0),MAX(AH160,AI160,AJ160))</f>
        <v>4</v>
      </c>
      <c r="AL160" s="33">
        <f t="shared" ca="1" si="22"/>
        <v>3</v>
      </c>
      <c r="AM160" s="33">
        <f>VLOOKUP(AB160,Library!T:U,2,0)</f>
        <v>1</v>
      </c>
      <c r="AN160" s="34">
        <f t="shared" ca="1" si="23"/>
        <v>2.4500000000000002</v>
      </c>
      <c r="AO160" s="33">
        <f t="shared" ca="1" si="24"/>
        <v>3</v>
      </c>
      <c r="AP160" s="28" t="s">
        <v>127</v>
      </c>
      <c r="AQ160" s="25" t="s">
        <v>128</v>
      </c>
      <c r="AR160" s="28" t="s">
        <v>111</v>
      </c>
      <c r="AS160" s="28" t="s">
        <v>430</v>
      </c>
      <c r="AT160" s="28" t="s">
        <v>1802</v>
      </c>
      <c r="AU160" s="23" t="s">
        <v>114</v>
      </c>
      <c r="AV160" s="23" t="s">
        <v>115</v>
      </c>
      <c r="AW160" s="25" t="s">
        <v>128</v>
      </c>
      <c r="AX160" s="25" t="s">
        <v>128</v>
      </c>
      <c r="AY160" s="25" t="s">
        <v>128</v>
      </c>
      <c r="AZ160" s="25" t="s">
        <v>128</v>
      </c>
      <c r="BA160" s="25" t="s">
        <v>128</v>
      </c>
      <c r="BB160" s="25" t="s">
        <v>128</v>
      </c>
      <c r="BC160" s="25" t="s">
        <v>128</v>
      </c>
      <c r="BD160" s="25" t="s">
        <v>128</v>
      </c>
      <c r="BE160" s="25" t="s">
        <v>128</v>
      </c>
      <c r="BF160" s="25" t="s">
        <v>128</v>
      </c>
      <c r="BG160" s="25" t="s">
        <v>128</v>
      </c>
      <c r="BH160" s="25" t="s">
        <v>128</v>
      </c>
      <c r="BI160" s="25" t="s">
        <v>114</v>
      </c>
      <c r="BJ160" s="23" t="s">
        <v>128</v>
      </c>
      <c r="BK160" t="s">
        <v>1042</v>
      </c>
      <c r="BL160" s="23" t="s">
        <v>656</v>
      </c>
      <c r="BM160" s="28">
        <v>76705000</v>
      </c>
      <c r="BN160" s="72">
        <f t="shared" si="21"/>
        <v>0.2609013605442177</v>
      </c>
    </row>
    <row r="161" spans="1:66" ht="15">
      <c r="A161" s="28">
        <v>157</v>
      </c>
      <c r="B161" s="23" t="s">
        <v>657</v>
      </c>
      <c r="C161" s="28" t="s">
        <v>1304</v>
      </c>
      <c r="D161" s="27" t="s">
        <v>428</v>
      </c>
      <c r="E161" s="43">
        <f ca="1">IF(AW161="Y","Defaulted",IF(OR(IFERROR(_xlfn.XLOOKUP(I161,Library!$J:$J,Library!$P:$P),AK161)=6,IFERROR(_xlfn.XLOOKUP(I161,Library!$J:$J,Library!$P:$P),AK161)=7),"N/A",AO161))</f>
        <v>3</v>
      </c>
      <c r="F161" s="25" t="str">
        <f t="shared" si="25"/>
        <v>N</v>
      </c>
      <c r="G161" s="25" t="str">
        <f t="shared" si="26"/>
        <v>N</v>
      </c>
      <c r="H161" s="25" t="s">
        <v>128</v>
      </c>
      <c r="I161" s="29" t="s">
        <v>1894</v>
      </c>
      <c r="J161" s="44" t="str">
        <f t="shared" si="27"/>
        <v>投资级别优先普通债</v>
      </c>
      <c r="K161" s="27" t="s">
        <v>21</v>
      </c>
      <c r="L161" s="29">
        <v>93.096999999999994</v>
      </c>
      <c r="M161" s="29">
        <v>93.418000000000006</v>
      </c>
      <c r="N161" s="29">
        <v>6.014574054623397</v>
      </c>
      <c r="O161" s="29">
        <v>5.9822319847718601</v>
      </c>
      <c r="P161" s="30">
        <v>5.35</v>
      </c>
      <c r="Q161" s="27" t="s">
        <v>107</v>
      </c>
      <c r="R161" s="31">
        <v>2</v>
      </c>
      <c r="S161" s="25" t="s">
        <v>3627</v>
      </c>
      <c r="T161" s="25" t="s">
        <v>128</v>
      </c>
      <c r="U161" s="25" t="s">
        <v>3496</v>
      </c>
      <c r="V161" s="25" t="s">
        <v>128</v>
      </c>
      <c r="W161" s="23" t="s">
        <v>980</v>
      </c>
      <c r="X161" s="23" t="s">
        <v>990</v>
      </c>
      <c r="Y161" s="23" t="s">
        <v>8</v>
      </c>
      <c r="Z161" s="23" t="s">
        <v>1066</v>
      </c>
      <c r="AA161" s="23" t="s">
        <v>1041</v>
      </c>
      <c r="AB161" s="23" t="s">
        <v>108</v>
      </c>
      <c r="AC161" s="23" t="s">
        <v>2204</v>
      </c>
      <c r="AD161" s="25">
        <f t="shared" ca="1" si="20"/>
        <v>16.556164383561644</v>
      </c>
      <c r="AE161" s="32">
        <v>300000000</v>
      </c>
      <c r="AF161" s="33">
        <f>VLOOKUP(J161,Library!A:B,2,0)</f>
        <v>1</v>
      </c>
      <c r="AG161" s="33">
        <f>VLOOKUP(J161,Library!A:G,7,0)</f>
        <v>3</v>
      </c>
      <c r="AH161" s="28">
        <f>VLOOKUP(W161,Library!W:X,2,0)</f>
        <v>3</v>
      </c>
      <c r="AI161" s="28">
        <f>VLOOKUP(X161,Library!Y:Z,2,0)</f>
        <v>4</v>
      </c>
      <c r="AJ161" s="28" t="str">
        <f>VLOOKUP(Y161,Library!AA:AB,2,0)</f>
        <v>N/A</v>
      </c>
      <c r="AK161" s="33">
        <f>IF(MAX(AH161,AI161,AJ161)=0,VLOOKUP(I161,Library!$J:$P,7,0),MAX(AH161,AI161,AJ161))</f>
        <v>4</v>
      </c>
      <c r="AL161" s="33">
        <f t="shared" ca="1" si="22"/>
        <v>5</v>
      </c>
      <c r="AM161" s="33">
        <f>VLOOKUP(AB161,Library!T:U,2,0)</f>
        <v>1</v>
      </c>
      <c r="AN161" s="34">
        <f t="shared" ca="1" si="23"/>
        <v>2.65</v>
      </c>
      <c r="AO161" s="33">
        <f t="shared" ca="1" si="24"/>
        <v>3</v>
      </c>
      <c r="AP161" s="28" t="s">
        <v>127</v>
      </c>
      <c r="AQ161" s="25" t="s">
        <v>128</v>
      </c>
      <c r="AR161" s="28" t="s">
        <v>111</v>
      </c>
      <c r="AS161" s="28" t="s">
        <v>430</v>
      </c>
      <c r="AT161" s="28" t="s">
        <v>1802</v>
      </c>
      <c r="AU161" s="23" t="s">
        <v>114</v>
      </c>
      <c r="AV161" s="23" t="s">
        <v>115</v>
      </c>
      <c r="AW161" s="25" t="s">
        <v>128</v>
      </c>
      <c r="AX161" s="25" t="s">
        <v>128</v>
      </c>
      <c r="AY161" s="25" t="s">
        <v>128</v>
      </c>
      <c r="AZ161" s="25" t="s">
        <v>128</v>
      </c>
      <c r="BA161" s="25" t="s">
        <v>128</v>
      </c>
      <c r="BB161" s="25" t="s">
        <v>128</v>
      </c>
      <c r="BC161" s="25" t="s">
        <v>128</v>
      </c>
      <c r="BD161" s="25" t="s">
        <v>128</v>
      </c>
      <c r="BE161" s="25" t="s">
        <v>128</v>
      </c>
      <c r="BF161" s="25" t="s">
        <v>128</v>
      </c>
      <c r="BG161" s="25" t="s">
        <v>128</v>
      </c>
      <c r="BH161" s="25" t="s">
        <v>128</v>
      </c>
      <c r="BI161" s="25" t="s">
        <v>114</v>
      </c>
      <c r="BJ161" s="23" t="s">
        <v>128</v>
      </c>
      <c r="BK161" t="s">
        <v>1042</v>
      </c>
      <c r="BL161" s="23" t="s">
        <v>657</v>
      </c>
      <c r="BM161" s="28">
        <v>8270000</v>
      </c>
      <c r="BN161" s="72">
        <f t="shared" si="21"/>
        <v>2.7566666666666666E-2</v>
      </c>
    </row>
    <row r="162" spans="1:66" ht="15">
      <c r="A162" s="28">
        <v>158</v>
      </c>
      <c r="B162" s="23" t="s">
        <v>658</v>
      </c>
      <c r="C162" s="28" t="s">
        <v>1305</v>
      </c>
      <c r="D162" s="27" t="s">
        <v>428</v>
      </c>
      <c r="E162" s="43">
        <f ca="1">IF(AW162="Y","Defaulted",IF(OR(IFERROR(_xlfn.XLOOKUP(I162,Library!$J:$J,Library!$P:$P),AK162)=6,IFERROR(_xlfn.XLOOKUP(I162,Library!$J:$J,Library!$P:$P),AK162)=7),"N/A",AO162))</f>
        <v>3</v>
      </c>
      <c r="F162" s="25" t="str">
        <f t="shared" si="25"/>
        <v>N</v>
      </c>
      <c r="G162" s="25" t="str">
        <f t="shared" si="26"/>
        <v>N</v>
      </c>
      <c r="H162" s="25" t="s">
        <v>128</v>
      </c>
      <c r="I162" s="29" t="s">
        <v>1895</v>
      </c>
      <c r="J162" s="44" t="str">
        <f t="shared" si="27"/>
        <v>投资级别优先普通债</v>
      </c>
      <c r="K162" s="27" t="s">
        <v>21</v>
      </c>
      <c r="L162" s="29">
        <v>103.69199999999999</v>
      </c>
      <c r="M162" s="29">
        <v>104.081</v>
      </c>
      <c r="N162" s="29">
        <v>6.0303185599682774</v>
      </c>
      <c r="O162" s="29">
        <v>5.9949951651898123</v>
      </c>
      <c r="P162" s="30">
        <v>6.375</v>
      </c>
      <c r="Q162" s="27" t="s">
        <v>107</v>
      </c>
      <c r="R162" s="31">
        <v>2</v>
      </c>
      <c r="S162" s="25" t="s">
        <v>3566</v>
      </c>
      <c r="T162" s="25" t="s">
        <v>128</v>
      </c>
      <c r="U162" s="25" t="s">
        <v>3496</v>
      </c>
      <c r="V162" s="25" t="s">
        <v>128</v>
      </c>
      <c r="W162" s="23" t="s">
        <v>980</v>
      </c>
      <c r="X162" s="23" t="s">
        <v>990</v>
      </c>
      <c r="Y162" s="23" t="s">
        <v>980</v>
      </c>
      <c r="Z162" s="23" t="s">
        <v>1066</v>
      </c>
      <c r="AA162" s="23" t="s">
        <v>1041</v>
      </c>
      <c r="AB162" s="23" t="s">
        <v>108</v>
      </c>
      <c r="AC162" s="23" t="s">
        <v>2205</v>
      </c>
      <c r="AD162" s="25">
        <f t="shared" ca="1" si="20"/>
        <v>17.509589041095889</v>
      </c>
      <c r="AE162" s="32">
        <v>500000000</v>
      </c>
      <c r="AF162" s="33">
        <f>VLOOKUP(J162,Library!A:B,2,0)</f>
        <v>1</v>
      </c>
      <c r="AG162" s="33">
        <f>VLOOKUP(J162,Library!A:G,7,0)</f>
        <v>3</v>
      </c>
      <c r="AH162" s="28">
        <f>VLOOKUP(W162,Library!W:X,2,0)</f>
        <v>3</v>
      </c>
      <c r="AI162" s="28">
        <f>VLOOKUP(X162,Library!Y:Z,2,0)</f>
        <v>4</v>
      </c>
      <c r="AJ162" s="28">
        <f>VLOOKUP(Y162,Library!AA:AB,2,0)</f>
        <v>3</v>
      </c>
      <c r="AK162" s="33">
        <f>IF(MAX(AH162,AI162,AJ162)=0,VLOOKUP(I162,Library!$J:$P,7,0),MAX(AH162,AI162,AJ162))</f>
        <v>4</v>
      </c>
      <c r="AL162" s="33">
        <f t="shared" ca="1" si="22"/>
        <v>5</v>
      </c>
      <c r="AM162" s="33">
        <f>VLOOKUP(AB162,Library!T:U,2,0)</f>
        <v>1</v>
      </c>
      <c r="AN162" s="34">
        <f t="shared" ca="1" si="23"/>
        <v>2.65</v>
      </c>
      <c r="AO162" s="33">
        <f t="shared" ca="1" si="24"/>
        <v>3</v>
      </c>
      <c r="AP162" s="28" t="s">
        <v>136</v>
      </c>
      <c r="AQ162" s="25" t="s">
        <v>128</v>
      </c>
      <c r="AR162" s="28" t="s">
        <v>111</v>
      </c>
      <c r="AS162" s="28" t="s">
        <v>430</v>
      </c>
      <c r="AT162" s="28" t="s">
        <v>1802</v>
      </c>
      <c r="AU162" s="23" t="s">
        <v>114</v>
      </c>
      <c r="AV162" s="23" t="s">
        <v>115</v>
      </c>
      <c r="AW162" s="25" t="s">
        <v>128</v>
      </c>
      <c r="AX162" s="25" t="s">
        <v>128</v>
      </c>
      <c r="AY162" s="25" t="s">
        <v>128</v>
      </c>
      <c r="AZ162" s="25" t="s">
        <v>128</v>
      </c>
      <c r="BA162" s="25" t="s">
        <v>128</v>
      </c>
      <c r="BB162" s="25" t="s">
        <v>128</v>
      </c>
      <c r="BC162" s="25" t="s">
        <v>128</v>
      </c>
      <c r="BD162" s="25" t="s">
        <v>128</v>
      </c>
      <c r="BE162" s="25" t="s">
        <v>128</v>
      </c>
      <c r="BF162" s="25" t="s">
        <v>128</v>
      </c>
      <c r="BG162" s="25" t="s">
        <v>128</v>
      </c>
      <c r="BH162" s="25" t="s">
        <v>128</v>
      </c>
      <c r="BI162" s="25" t="s">
        <v>114</v>
      </c>
      <c r="BJ162" s="23" t="s">
        <v>128</v>
      </c>
      <c r="BK162" t="s">
        <v>1042</v>
      </c>
      <c r="BL162" s="23" t="s">
        <v>658</v>
      </c>
      <c r="BM162" s="28">
        <v>21315000</v>
      </c>
      <c r="BN162" s="72">
        <f t="shared" si="21"/>
        <v>4.2630000000000001E-2</v>
      </c>
    </row>
    <row r="163" spans="1:66" ht="15">
      <c r="A163" s="28">
        <v>159</v>
      </c>
      <c r="B163" s="23" t="s">
        <v>659</v>
      </c>
      <c r="C163" s="28" t="s">
        <v>1306</v>
      </c>
      <c r="D163" s="27" t="s">
        <v>660</v>
      </c>
      <c r="E163" s="43">
        <f ca="1">IF(AW163="Y","Defaulted",IF(OR(IFERROR(_xlfn.XLOOKUP(I163,Library!$J:$J,Library!$P:$P),AK163)=6,IFERROR(_xlfn.XLOOKUP(I163,Library!$J:$J,Library!$P:$P),AK163)=7),"N/A",AO163))</f>
        <v>3</v>
      </c>
      <c r="F163" s="25" t="str">
        <f t="shared" si="25"/>
        <v>N</v>
      </c>
      <c r="G163" s="25" t="str">
        <f t="shared" si="26"/>
        <v>N</v>
      </c>
      <c r="H163" s="25" t="s">
        <v>128</v>
      </c>
      <c r="I163" s="29" t="s">
        <v>227</v>
      </c>
      <c r="J163" s="44" t="str">
        <f t="shared" si="27"/>
        <v>投资级别优先普通债</v>
      </c>
      <c r="K163" s="27" t="s">
        <v>21</v>
      </c>
      <c r="L163" s="29">
        <v>99.762</v>
      </c>
      <c r="M163" s="29">
        <v>99.784999999999997</v>
      </c>
      <c r="N163" s="29">
        <v>4.2433236387246103</v>
      </c>
      <c r="O163" s="29">
        <v>4.1444207627910741</v>
      </c>
      <c r="P163" s="30">
        <v>3.25</v>
      </c>
      <c r="Q163" s="27" t="s">
        <v>107</v>
      </c>
      <c r="R163" s="31">
        <v>2</v>
      </c>
      <c r="S163" s="25" t="s">
        <v>3665</v>
      </c>
      <c r="T163" s="25" t="s">
        <v>128</v>
      </c>
      <c r="U163" s="25" t="s">
        <v>3496</v>
      </c>
      <c r="V163" s="25" t="s">
        <v>128</v>
      </c>
      <c r="W163" s="23" t="s">
        <v>8</v>
      </c>
      <c r="X163" s="23" t="s">
        <v>981</v>
      </c>
      <c r="Y163" s="23" t="s">
        <v>984</v>
      </c>
      <c r="Z163" s="23" t="s">
        <v>1066</v>
      </c>
      <c r="AA163" s="23" t="s">
        <v>1041</v>
      </c>
      <c r="AB163" s="23" t="s">
        <v>108</v>
      </c>
      <c r="AC163" s="23" t="s">
        <v>2201</v>
      </c>
      <c r="AD163" s="25">
        <f t="shared" ca="1" si="20"/>
        <v>0.24383561643835616</v>
      </c>
      <c r="AE163" s="32">
        <v>500000000</v>
      </c>
      <c r="AF163" s="33">
        <f>VLOOKUP(J163,Library!A:B,2,0)</f>
        <v>1</v>
      </c>
      <c r="AG163" s="33">
        <f>VLOOKUP(J163,Library!A:G,7,0)</f>
        <v>3</v>
      </c>
      <c r="AH163" s="28" t="str">
        <f>VLOOKUP(W163,Library!W:X,2,0)</f>
        <v>N/A</v>
      </c>
      <c r="AI163" s="28">
        <f>VLOOKUP(X163,Library!Y:Z,2,0)</f>
        <v>3</v>
      </c>
      <c r="AJ163" s="28">
        <f>VLOOKUP(Y163,Library!AA:AB,2,0)</f>
        <v>4</v>
      </c>
      <c r="AK163" s="33">
        <f>IF(MAX(AH163,AI163,AJ163)=0,VLOOKUP(I163,Library!$J:$P,7,0),MAX(AH163,AI163,AJ163))</f>
        <v>4</v>
      </c>
      <c r="AL163" s="33">
        <f t="shared" ca="1" si="22"/>
        <v>2</v>
      </c>
      <c r="AM163" s="33">
        <f>VLOOKUP(AB163,Library!T:U,2,0)</f>
        <v>1</v>
      </c>
      <c r="AN163" s="34">
        <f t="shared" ca="1" si="23"/>
        <v>2.35</v>
      </c>
      <c r="AO163" s="33">
        <f t="shared" ca="1" si="24"/>
        <v>3</v>
      </c>
      <c r="AP163" s="28" t="s">
        <v>136</v>
      </c>
      <c r="AQ163" s="25" t="s">
        <v>128</v>
      </c>
      <c r="AR163" s="28" t="s">
        <v>228</v>
      </c>
      <c r="AS163" s="28" t="s">
        <v>229</v>
      </c>
      <c r="AT163" s="28" t="s">
        <v>230</v>
      </c>
      <c r="AU163" s="23" t="s">
        <v>114</v>
      </c>
      <c r="AV163" s="23" t="s">
        <v>115</v>
      </c>
      <c r="AW163" s="25" t="s">
        <v>128</v>
      </c>
      <c r="AX163" s="25" t="s">
        <v>128</v>
      </c>
      <c r="AY163" s="25" t="s">
        <v>128</v>
      </c>
      <c r="AZ163" s="25" t="s">
        <v>128</v>
      </c>
      <c r="BA163" s="25" t="s">
        <v>128</v>
      </c>
      <c r="BB163" s="25" t="s">
        <v>128</v>
      </c>
      <c r="BC163" s="25" t="s">
        <v>128</v>
      </c>
      <c r="BD163" s="25" t="s">
        <v>128</v>
      </c>
      <c r="BE163" s="25" t="s">
        <v>128</v>
      </c>
      <c r="BF163" s="25" t="s">
        <v>128</v>
      </c>
      <c r="BG163" s="25" t="s">
        <v>128</v>
      </c>
      <c r="BH163" s="25" t="s">
        <v>128</v>
      </c>
      <c r="BI163" s="25" t="s">
        <v>114</v>
      </c>
      <c r="BJ163" s="23" t="s">
        <v>128</v>
      </c>
      <c r="BK163" t="s">
        <v>1057</v>
      </c>
      <c r="BL163" s="23" t="s">
        <v>659</v>
      </c>
      <c r="BM163" s="28">
        <v>2524000</v>
      </c>
      <c r="BN163" s="72">
        <f t="shared" si="21"/>
        <v>5.0480000000000004E-3</v>
      </c>
    </row>
    <row r="164" spans="1:66" ht="15">
      <c r="A164" s="28">
        <v>160</v>
      </c>
      <c r="B164" s="23" t="s">
        <v>661</v>
      </c>
      <c r="C164" s="28" t="s">
        <v>1307</v>
      </c>
      <c r="D164" s="27" t="s">
        <v>2791</v>
      </c>
      <c r="E164" s="43">
        <f ca="1">IF(AW164="Y","Defaulted",IF(OR(IFERROR(_xlfn.XLOOKUP(I164,Library!$J:$J,Library!$P:$P),AK164)=6,IFERROR(_xlfn.XLOOKUP(I164,Library!$J:$J,Library!$P:$P),AK164)=7),"N/A",AO164))</f>
        <v>2</v>
      </c>
      <c r="F164" s="25" t="str">
        <f t="shared" si="25"/>
        <v>N</v>
      </c>
      <c r="G164" s="25" t="str">
        <f t="shared" si="26"/>
        <v>N</v>
      </c>
      <c r="H164" s="25" t="s">
        <v>128</v>
      </c>
      <c r="I164" s="29" t="s">
        <v>1896</v>
      </c>
      <c r="J164" s="44" t="str">
        <f t="shared" si="27"/>
        <v>投资级别优先普通债</v>
      </c>
      <c r="K164" s="27" t="s">
        <v>21</v>
      </c>
      <c r="L164" s="29">
        <v>99.447999999999993</v>
      </c>
      <c r="M164" s="29">
        <v>99.5</v>
      </c>
      <c r="N164" s="29">
        <v>4.4935952534598504</v>
      </c>
      <c r="O164" s="29">
        <v>4.2658663367901006</v>
      </c>
      <c r="P164" s="30">
        <v>2.1</v>
      </c>
      <c r="Q164" s="27" t="s">
        <v>107</v>
      </c>
      <c r="R164" s="31">
        <v>2</v>
      </c>
      <c r="S164" s="25" t="s">
        <v>3526</v>
      </c>
      <c r="T164" s="25" t="s">
        <v>128</v>
      </c>
      <c r="U164" s="25" t="s">
        <v>3496</v>
      </c>
      <c r="V164" s="25" t="s">
        <v>128</v>
      </c>
      <c r="W164" s="23" t="s">
        <v>980</v>
      </c>
      <c r="X164" s="23" t="s">
        <v>8</v>
      </c>
      <c r="Y164" s="23" t="s">
        <v>980</v>
      </c>
      <c r="Z164" s="23" t="s">
        <v>1066</v>
      </c>
      <c r="AA164" s="23" t="s">
        <v>1041</v>
      </c>
      <c r="AB164" s="23" t="s">
        <v>108</v>
      </c>
      <c r="AC164" s="23" t="s">
        <v>2090</v>
      </c>
      <c r="AD164" s="25">
        <f t="shared" ca="1" si="20"/>
        <v>0.24109589041095891</v>
      </c>
      <c r="AE164" s="32">
        <v>500000000</v>
      </c>
      <c r="AF164" s="33">
        <f>VLOOKUP(J164,Library!A:B,2,0)</f>
        <v>1</v>
      </c>
      <c r="AG164" s="33">
        <f>VLOOKUP(J164,Library!A:G,7,0)</f>
        <v>3</v>
      </c>
      <c r="AH164" s="28">
        <f>VLOOKUP(W164,Library!W:X,2,0)</f>
        <v>3</v>
      </c>
      <c r="AI164" s="28" t="str">
        <f>VLOOKUP(X164,Library!Y:Z,2,0)</f>
        <v>N/A</v>
      </c>
      <c r="AJ164" s="28">
        <f>VLOOKUP(Y164,Library!AA:AB,2,0)</f>
        <v>3</v>
      </c>
      <c r="AK164" s="33">
        <f>IF(MAX(AH164,AI164,AJ164)=0,VLOOKUP(I164,Library!$J:$P,7,0),MAX(AH164,AI164,AJ164))</f>
        <v>3</v>
      </c>
      <c r="AL164" s="33">
        <f t="shared" ca="1" si="22"/>
        <v>2</v>
      </c>
      <c r="AM164" s="33">
        <f>VLOOKUP(AB164,Library!T:U,2,0)</f>
        <v>1</v>
      </c>
      <c r="AN164" s="34">
        <f t="shared" ca="1" si="23"/>
        <v>2.1</v>
      </c>
      <c r="AO164" s="33">
        <f t="shared" ca="1" si="24"/>
        <v>2</v>
      </c>
      <c r="AP164" s="28" t="s">
        <v>136</v>
      </c>
      <c r="AQ164" s="25" t="s">
        <v>128</v>
      </c>
      <c r="AR164" s="28" t="s">
        <v>111</v>
      </c>
      <c r="AS164" s="28" t="s">
        <v>2472</v>
      </c>
      <c r="AT164" s="28" t="s">
        <v>1806</v>
      </c>
      <c r="AU164" s="23" t="s">
        <v>114</v>
      </c>
      <c r="AV164" s="23" t="s">
        <v>115</v>
      </c>
      <c r="AW164" s="25" t="s">
        <v>128</v>
      </c>
      <c r="AX164" s="25" t="s">
        <v>128</v>
      </c>
      <c r="AY164" s="25" t="s">
        <v>128</v>
      </c>
      <c r="AZ164" s="25" t="s">
        <v>128</v>
      </c>
      <c r="BA164" s="25" t="s">
        <v>128</v>
      </c>
      <c r="BB164" s="25" t="s">
        <v>128</v>
      </c>
      <c r="BC164" s="25" t="s">
        <v>128</v>
      </c>
      <c r="BD164" s="25" t="s">
        <v>128</v>
      </c>
      <c r="BE164" s="25" t="s">
        <v>128</v>
      </c>
      <c r="BF164" s="25" t="s">
        <v>128</v>
      </c>
      <c r="BG164" s="25" t="s">
        <v>128</v>
      </c>
      <c r="BH164" s="25" t="s">
        <v>128</v>
      </c>
      <c r="BI164" s="25" t="s">
        <v>114</v>
      </c>
      <c r="BJ164" s="23" t="s">
        <v>128</v>
      </c>
      <c r="BK164" t="s">
        <v>1057</v>
      </c>
      <c r="BL164" s="23" t="s">
        <v>661</v>
      </c>
      <c r="BM164" s="28">
        <v>20200000</v>
      </c>
      <c r="BN164" s="72">
        <f t="shared" si="21"/>
        <v>4.0399999999999998E-2</v>
      </c>
    </row>
    <row r="165" spans="1:66" ht="15">
      <c r="A165" s="28">
        <v>161</v>
      </c>
      <c r="B165" s="23" t="s">
        <v>664</v>
      </c>
      <c r="C165" s="28" t="s">
        <v>1308</v>
      </c>
      <c r="D165" s="27" t="s">
        <v>663</v>
      </c>
      <c r="E165" s="43">
        <f ca="1">IF(AW165="Y","Defaulted",IF(OR(IFERROR(_xlfn.XLOOKUP(I165,Library!$J:$J,Library!$P:$P),AK165)=6,IFERROR(_xlfn.XLOOKUP(I165,Library!$J:$J,Library!$P:$P),AK165)=7),"N/A",AO165))</f>
        <v>3</v>
      </c>
      <c r="F165" s="25" t="str">
        <f t="shared" si="25"/>
        <v>N</v>
      </c>
      <c r="G165" s="25" t="str">
        <f t="shared" si="26"/>
        <v>N</v>
      </c>
      <c r="H165" s="25" t="s">
        <v>128</v>
      </c>
      <c r="I165" s="29" t="s">
        <v>1897</v>
      </c>
      <c r="J165" s="44" t="str">
        <f t="shared" si="27"/>
        <v>投资级别优先普通债</v>
      </c>
      <c r="K165" s="27" t="s">
        <v>21</v>
      </c>
      <c r="L165" s="29">
        <v>91.396000000000001</v>
      </c>
      <c r="M165" s="29">
        <v>91.515000000000001</v>
      </c>
      <c r="N165" s="29">
        <v>4.3324539868875975</v>
      </c>
      <c r="O165" s="29">
        <v>4.3003156795930337</v>
      </c>
      <c r="P165" s="30">
        <v>2.125</v>
      </c>
      <c r="Q165" s="27" t="s">
        <v>107</v>
      </c>
      <c r="R165" s="31">
        <v>2</v>
      </c>
      <c r="S165" s="25" t="s">
        <v>3666</v>
      </c>
      <c r="T165" s="25" t="s">
        <v>128</v>
      </c>
      <c r="U165" s="25" t="s">
        <v>3496</v>
      </c>
      <c r="V165" s="25" t="s">
        <v>128</v>
      </c>
      <c r="W165" s="23" t="s">
        <v>8</v>
      </c>
      <c r="X165" s="23" t="s">
        <v>977</v>
      </c>
      <c r="Y165" s="23" t="s">
        <v>77</v>
      </c>
      <c r="Z165" s="23" t="s">
        <v>1066</v>
      </c>
      <c r="AA165" s="23" t="s">
        <v>1041</v>
      </c>
      <c r="AB165" s="23" t="s">
        <v>108</v>
      </c>
      <c r="AC165" s="23" t="s">
        <v>2206</v>
      </c>
      <c r="AD165" s="25">
        <f t="shared" ca="1" si="20"/>
        <v>4.3287671232876717</v>
      </c>
      <c r="AE165" s="32">
        <v>500000000</v>
      </c>
      <c r="AF165" s="33">
        <f>VLOOKUP(J165,Library!A:B,2,0)</f>
        <v>1</v>
      </c>
      <c r="AG165" s="33">
        <f>VLOOKUP(J165,Library!A:G,7,0)</f>
        <v>3</v>
      </c>
      <c r="AH165" s="28" t="str">
        <f>VLOOKUP(W165,Library!W:X,2,0)</f>
        <v>N/A</v>
      </c>
      <c r="AI165" s="28">
        <f>VLOOKUP(X165,Library!Y:Z,2,0)</f>
        <v>3</v>
      </c>
      <c r="AJ165" s="28">
        <f>VLOOKUP(Y165,Library!AA:AB,2,0)</f>
        <v>3</v>
      </c>
      <c r="AK165" s="33">
        <f>IF(MAX(AH165,AI165,AJ165)=0,VLOOKUP(I165,Library!$J:$P,7,0),MAX(AH165,AI165,AJ165))</f>
        <v>3</v>
      </c>
      <c r="AL165" s="33">
        <f t="shared" ref="AL165:AL184" ca="1" si="28">IF(AND(AD165&gt;=0,AD165&lt;=1),2,IF(AND(AD165&gt;1,AD165&lt;=5),3,IF(AND(AD165&gt;5,AD165&lt;=10),4,IF(OR(AD165&gt;10,AD165=""),5,""))))</f>
        <v>3</v>
      </c>
      <c r="AM165" s="33">
        <f>VLOOKUP(AB165,Library!T:U,2,0)</f>
        <v>1</v>
      </c>
      <c r="AN165" s="34">
        <f t="shared" ref="AN165:AN184" ca="1" si="29">AF165*0.35+AG165*0.25+AK165*0.25+AL165*0.1+AM165*0.05</f>
        <v>2.2000000000000002</v>
      </c>
      <c r="AO165" s="33">
        <f t="shared" ref="AO165:AO184" ca="1" si="30">IF(AND(AN165&gt;=1,AN165&lt;=1.45),1,IF(AND(AN165&gt;1.45,AN165&lt;=2.1),2,IF(AND(AN165&gt;2.1,AN165&lt;=2.95),3,IF(AND(AN165&gt;2.95,AN165&lt;=3.65),4,IF(AND(AN165&gt;3.65,AN165&lt;=5),5,"")))))</f>
        <v>3</v>
      </c>
      <c r="AP165" s="28" t="s">
        <v>127</v>
      </c>
      <c r="AQ165" s="25" t="s">
        <v>128</v>
      </c>
      <c r="AR165" s="28" t="s">
        <v>111</v>
      </c>
      <c r="AS165" s="28" t="s">
        <v>114</v>
      </c>
      <c r="AT165" s="28" t="s">
        <v>3835</v>
      </c>
      <c r="AU165" s="23" t="s">
        <v>114</v>
      </c>
      <c r="AV165" s="23" t="s">
        <v>115</v>
      </c>
      <c r="AW165" s="25" t="s">
        <v>128</v>
      </c>
      <c r="AX165" s="25" t="s">
        <v>128</v>
      </c>
      <c r="AY165" s="25" t="s">
        <v>128</v>
      </c>
      <c r="AZ165" s="25" t="s">
        <v>128</v>
      </c>
      <c r="BA165" s="25" t="s">
        <v>128</v>
      </c>
      <c r="BB165" s="25" t="s">
        <v>128</v>
      </c>
      <c r="BC165" s="25" t="s">
        <v>128</v>
      </c>
      <c r="BD165" s="25" t="s">
        <v>128</v>
      </c>
      <c r="BE165" s="25" t="s">
        <v>128</v>
      </c>
      <c r="BF165" s="25" t="s">
        <v>128</v>
      </c>
      <c r="BG165" s="25" t="s">
        <v>128</v>
      </c>
      <c r="BH165" s="25" t="s">
        <v>128</v>
      </c>
      <c r="BI165" s="25" t="s">
        <v>114</v>
      </c>
      <c r="BJ165" s="23" t="s">
        <v>128</v>
      </c>
      <c r="BK165" t="s">
        <v>1042</v>
      </c>
      <c r="BL165" s="23" t="s">
        <v>664</v>
      </c>
      <c r="BM165" s="28">
        <v>30610000</v>
      </c>
      <c r="BN165" s="72">
        <f t="shared" si="21"/>
        <v>6.1219999999999997E-2</v>
      </c>
    </row>
    <row r="166" spans="1:66" ht="15">
      <c r="A166" s="28">
        <v>162</v>
      </c>
      <c r="B166" s="23" t="s">
        <v>666</v>
      </c>
      <c r="C166" s="28" t="s">
        <v>1309</v>
      </c>
      <c r="D166" s="27" t="s">
        <v>665</v>
      </c>
      <c r="E166" s="43">
        <f ca="1">IF(AW166="Y","Defaulted",IF(OR(IFERROR(_xlfn.XLOOKUP(I166,Library!$J:$J,Library!$P:$P),AK166)=6,IFERROR(_xlfn.XLOOKUP(I166,Library!$J:$J,Library!$P:$P),AK166)=7),"N/A",AO166))</f>
        <v>3</v>
      </c>
      <c r="F166" s="25" t="str">
        <f t="shared" si="25"/>
        <v>N</v>
      </c>
      <c r="G166" s="25" t="str">
        <f t="shared" si="26"/>
        <v>N</v>
      </c>
      <c r="H166" s="25" t="s">
        <v>128</v>
      </c>
      <c r="I166" s="29" t="s">
        <v>1898</v>
      </c>
      <c r="J166" s="44" t="str">
        <f t="shared" si="27"/>
        <v>投资级别优先普通债</v>
      </c>
      <c r="K166" s="27" t="s">
        <v>21</v>
      </c>
      <c r="L166" s="29">
        <v>97.986999999999995</v>
      </c>
      <c r="M166" s="29">
        <v>98.067999999999998</v>
      </c>
      <c r="N166" s="29">
        <v>4.4632455061418392</v>
      </c>
      <c r="O166" s="29">
        <v>4.4341857473151993</v>
      </c>
      <c r="P166" s="30">
        <v>3.75</v>
      </c>
      <c r="Q166" s="27" t="s">
        <v>107</v>
      </c>
      <c r="R166" s="31">
        <v>2</v>
      </c>
      <c r="S166" s="25" t="s">
        <v>3574</v>
      </c>
      <c r="T166" s="25" t="s">
        <v>128</v>
      </c>
      <c r="U166" s="25" t="s">
        <v>3496</v>
      </c>
      <c r="V166" s="25" t="s">
        <v>128</v>
      </c>
      <c r="W166" s="23" t="s">
        <v>8</v>
      </c>
      <c r="X166" s="23" t="s">
        <v>977</v>
      </c>
      <c r="Y166" s="23" t="s">
        <v>77</v>
      </c>
      <c r="Z166" s="23" t="s">
        <v>1066</v>
      </c>
      <c r="AA166" s="23" t="s">
        <v>1041</v>
      </c>
      <c r="AB166" s="23" t="s">
        <v>108</v>
      </c>
      <c r="AC166" s="23" t="s">
        <v>2207</v>
      </c>
      <c r="AD166" s="25">
        <f t="shared" ca="1" si="20"/>
        <v>3.0602739726027397</v>
      </c>
      <c r="AE166" s="32">
        <v>500000000</v>
      </c>
      <c r="AF166" s="33">
        <f>VLOOKUP(J166,Library!A:B,2,0)</f>
        <v>1</v>
      </c>
      <c r="AG166" s="33">
        <f>VLOOKUP(J166,Library!A:G,7,0)</f>
        <v>3</v>
      </c>
      <c r="AH166" s="28" t="str">
        <f>VLOOKUP(W166,Library!W:X,2,0)</f>
        <v>N/A</v>
      </c>
      <c r="AI166" s="28">
        <f>VLOOKUP(X166,Library!Y:Z,2,0)</f>
        <v>3</v>
      </c>
      <c r="AJ166" s="28">
        <f>VLOOKUP(Y166,Library!AA:AB,2,0)</f>
        <v>3</v>
      </c>
      <c r="AK166" s="33">
        <f>IF(MAX(AH166,AI166,AJ166)=0,VLOOKUP(I166,Library!$J:$P,7,0),MAX(AH166,AI166,AJ166))</f>
        <v>3</v>
      </c>
      <c r="AL166" s="33">
        <f t="shared" ca="1" si="28"/>
        <v>3</v>
      </c>
      <c r="AM166" s="33">
        <f>VLOOKUP(AB166,Library!T:U,2,0)</f>
        <v>1</v>
      </c>
      <c r="AN166" s="34">
        <f t="shared" ca="1" si="29"/>
        <v>2.2000000000000002</v>
      </c>
      <c r="AO166" s="33">
        <f t="shared" ca="1" si="30"/>
        <v>3</v>
      </c>
      <c r="AP166" s="28" t="s">
        <v>127</v>
      </c>
      <c r="AQ166" s="25" t="s">
        <v>128</v>
      </c>
      <c r="AR166" s="28" t="s">
        <v>111</v>
      </c>
      <c r="AS166" s="28" t="s">
        <v>2474</v>
      </c>
      <c r="AT166" s="28" t="s">
        <v>1807</v>
      </c>
      <c r="AU166" s="23" t="s">
        <v>114</v>
      </c>
      <c r="AV166" s="23" t="s">
        <v>115</v>
      </c>
      <c r="AW166" s="25" t="s">
        <v>128</v>
      </c>
      <c r="AX166" s="25" t="s">
        <v>128</v>
      </c>
      <c r="AY166" s="25" t="s">
        <v>128</v>
      </c>
      <c r="AZ166" s="25" t="s">
        <v>128</v>
      </c>
      <c r="BA166" s="25" t="s">
        <v>128</v>
      </c>
      <c r="BB166" s="25" t="s">
        <v>128</v>
      </c>
      <c r="BC166" s="25" t="s">
        <v>128</v>
      </c>
      <c r="BD166" s="25" t="s">
        <v>128</v>
      </c>
      <c r="BE166" s="25" t="s">
        <v>128</v>
      </c>
      <c r="BF166" s="25" t="s">
        <v>128</v>
      </c>
      <c r="BG166" s="25" t="s">
        <v>128</v>
      </c>
      <c r="BH166" s="25" t="s">
        <v>128</v>
      </c>
      <c r="BI166" s="25" t="s">
        <v>114</v>
      </c>
      <c r="BJ166" s="23" t="s">
        <v>128</v>
      </c>
      <c r="BK166" t="s">
        <v>1042</v>
      </c>
      <c r="BL166" s="23" t="s">
        <v>666</v>
      </c>
      <c r="BM166" s="28">
        <v>2930000</v>
      </c>
      <c r="BN166" s="72">
        <f t="shared" si="21"/>
        <v>5.8599999999999998E-3</v>
      </c>
    </row>
    <row r="167" spans="1:66" ht="15">
      <c r="A167" s="28">
        <v>163</v>
      </c>
      <c r="B167" s="23" t="s">
        <v>668</v>
      </c>
      <c r="C167" s="28" t="s">
        <v>1310</v>
      </c>
      <c r="D167" s="27" t="s">
        <v>667</v>
      </c>
      <c r="E167" s="43">
        <f ca="1">IF(AW167="Y","Defaulted",IF(OR(IFERROR(_xlfn.XLOOKUP(I167,Library!$J:$J,Library!$P:$P),AK167)=6,IFERROR(_xlfn.XLOOKUP(I167,Library!$J:$J,Library!$P:$P),AK167)=7),"N/A",AO167))</f>
        <v>3</v>
      </c>
      <c r="F167" s="25" t="str">
        <f t="shared" si="25"/>
        <v>N</v>
      </c>
      <c r="G167" s="25" t="str">
        <f t="shared" si="26"/>
        <v>N</v>
      </c>
      <c r="H167" s="25" t="s">
        <v>128</v>
      </c>
      <c r="I167" s="29" t="s">
        <v>1900</v>
      </c>
      <c r="J167" s="44" t="str">
        <f t="shared" si="27"/>
        <v>投资级别优先普通债</v>
      </c>
      <c r="K167" s="27" t="s">
        <v>21</v>
      </c>
      <c r="L167" s="29">
        <v>111.063</v>
      </c>
      <c r="M167" s="29">
        <v>111.30200000000001</v>
      </c>
      <c r="N167" s="29">
        <v>5.2051207670244972</v>
      </c>
      <c r="O167" s="29">
        <v>5.1830647133812615</v>
      </c>
      <c r="P167" s="30">
        <v>6.3</v>
      </c>
      <c r="Q167" s="27" t="s">
        <v>107</v>
      </c>
      <c r="R167" s="31">
        <v>2</v>
      </c>
      <c r="S167" s="25" t="s">
        <v>3503</v>
      </c>
      <c r="T167" s="25" t="s">
        <v>128</v>
      </c>
      <c r="U167" s="25" t="s">
        <v>3496</v>
      </c>
      <c r="V167" s="25" t="s">
        <v>128</v>
      </c>
      <c r="W167" s="23" t="s">
        <v>984</v>
      </c>
      <c r="X167" s="23" t="s">
        <v>985</v>
      </c>
      <c r="Y167" s="23" t="s">
        <v>980</v>
      </c>
      <c r="Z167" s="23" t="s">
        <v>1066</v>
      </c>
      <c r="AA167" s="23" t="s">
        <v>1041</v>
      </c>
      <c r="AB167" s="23" t="s">
        <v>108</v>
      </c>
      <c r="AC167" s="23" t="s">
        <v>2208</v>
      </c>
      <c r="AD167" s="25">
        <f t="shared" ca="1" si="20"/>
        <v>14.547945205479452</v>
      </c>
      <c r="AE167" s="32">
        <v>500000000</v>
      </c>
      <c r="AF167" s="33">
        <f>VLOOKUP(J167,Library!A:B,2,0)</f>
        <v>1</v>
      </c>
      <c r="AG167" s="33">
        <f>VLOOKUP(J167,Library!A:G,7,0)</f>
        <v>3</v>
      </c>
      <c r="AH167" s="28">
        <f>VLOOKUP(W167,Library!W:X,2,0)</f>
        <v>4</v>
      </c>
      <c r="AI167" s="28">
        <f>VLOOKUP(X167,Library!Y:Z,2,0)</f>
        <v>4</v>
      </c>
      <c r="AJ167" s="28">
        <f>VLOOKUP(Y167,Library!AA:AB,2,0)</f>
        <v>3</v>
      </c>
      <c r="AK167" s="33">
        <f>IF(MAX(AH167,AI167,AJ167)=0,VLOOKUP(I167,Library!$J:$P,7,0),MAX(AH167,AI167,AJ167))</f>
        <v>4</v>
      </c>
      <c r="AL167" s="33">
        <f t="shared" ca="1" si="28"/>
        <v>5</v>
      </c>
      <c r="AM167" s="33">
        <f>VLOOKUP(AB167,Library!T:U,2,0)</f>
        <v>1</v>
      </c>
      <c r="AN167" s="34">
        <f t="shared" ca="1" si="29"/>
        <v>2.65</v>
      </c>
      <c r="AO167" s="33">
        <f t="shared" ca="1" si="30"/>
        <v>3</v>
      </c>
      <c r="AP167" s="28" t="s">
        <v>127</v>
      </c>
      <c r="AQ167" s="25" t="s">
        <v>128</v>
      </c>
      <c r="AR167" s="28" t="s">
        <v>111</v>
      </c>
      <c r="AS167" s="28" t="s">
        <v>2475</v>
      </c>
      <c r="AT167" s="28" t="s">
        <v>1808</v>
      </c>
      <c r="AU167" s="23" t="s">
        <v>114</v>
      </c>
      <c r="AV167" s="23" t="s">
        <v>115</v>
      </c>
      <c r="AW167" s="25" t="s">
        <v>128</v>
      </c>
      <c r="AX167" s="25" t="s">
        <v>128</v>
      </c>
      <c r="AY167" s="25" t="s">
        <v>128</v>
      </c>
      <c r="AZ167" s="25" t="s">
        <v>128</v>
      </c>
      <c r="BA167" s="25" t="s">
        <v>128</v>
      </c>
      <c r="BB167" s="25" t="s">
        <v>128</v>
      </c>
      <c r="BC167" s="25" t="s">
        <v>128</v>
      </c>
      <c r="BD167" s="25" t="s">
        <v>128</v>
      </c>
      <c r="BE167" s="25" t="s">
        <v>128</v>
      </c>
      <c r="BF167" s="25" t="s">
        <v>128</v>
      </c>
      <c r="BG167" s="25" t="s">
        <v>128</v>
      </c>
      <c r="BH167" s="25" t="s">
        <v>128</v>
      </c>
      <c r="BI167" s="25" t="s">
        <v>114</v>
      </c>
      <c r="BJ167" s="23" t="s">
        <v>128</v>
      </c>
      <c r="BK167" t="s">
        <v>1042</v>
      </c>
      <c r="BL167" s="23" t="s">
        <v>668</v>
      </c>
      <c r="BM167" s="28">
        <v>2850000</v>
      </c>
      <c r="BN167" s="72">
        <f t="shared" si="21"/>
        <v>5.7000000000000002E-3</v>
      </c>
    </row>
    <row r="168" spans="1:66" ht="15">
      <c r="A168" s="28">
        <v>164</v>
      </c>
      <c r="B168" s="23" t="s">
        <v>670</v>
      </c>
      <c r="C168" s="28" t="s">
        <v>1311</v>
      </c>
      <c r="D168" s="27" t="s">
        <v>669</v>
      </c>
      <c r="E168" s="43">
        <f ca="1">IF(AW168="Y","Defaulted",IF(OR(IFERROR(_xlfn.XLOOKUP(I168,Library!$J:$J,Library!$P:$P),AK168)=6,IFERROR(_xlfn.XLOOKUP(I168,Library!$J:$J,Library!$P:$P),AK168)=7),"N/A",AO168))</f>
        <v>3</v>
      </c>
      <c r="F168" s="25" t="str">
        <f t="shared" si="25"/>
        <v>Y</v>
      </c>
      <c r="G168" s="25" t="str">
        <f t="shared" si="26"/>
        <v>N</v>
      </c>
      <c r="H168" s="25" t="s">
        <v>128</v>
      </c>
      <c r="I168" s="29" t="s">
        <v>1901</v>
      </c>
      <c r="J168" s="44" t="str">
        <f t="shared" si="27"/>
        <v>投资级别优先可赎回/可售回债</v>
      </c>
      <c r="K168" s="27" t="s">
        <v>21</v>
      </c>
      <c r="L168" s="29">
        <v>74.337999999999994</v>
      </c>
      <c r="M168" s="29">
        <v>74.75</v>
      </c>
      <c r="N168" s="29">
        <v>5.0858383625795591</v>
      </c>
      <c r="O168" s="29">
        <v>5.0491000090808464</v>
      </c>
      <c r="P168" s="30">
        <v>3.2</v>
      </c>
      <c r="Q168" s="27" t="s">
        <v>107</v>
      </c>
      <c r="R168" s="31">
        <v>2</v>
      </c>
      <c r="S168" s="25" t="s">
        <v>3667</v>
      </c>
      <c r="T168" s="25" t="s">
        <v>110</v>
      </c>
      <c r="U168" s="25" t="s">
        <v>3668</v>
      </c>
      <c r="V168" s="25" t="s">
        <v>128</v>
      </c>
      <c r="W168" s="23" t="s">
        <v>8</v>
      </c>
      <c r="X168" s="23" t="s">
        <v>975</v>
      </c>
      <c r="Y168" s="23" t="s">
        <v>77</v>
      </c>
      <c r="Z168" s="23" t="s">
        <v>1066</v>
      </c>
      <c r="AA168" s="23" t="s">
        <v>1041</v>
      </c>
      <c r="AB168" s="23" t="s">
        <v>108</v>
      </c>
      <c r="AC168" s="23" t="s">
        <v>2209</v>
      </c>
      <c r="AD168" s="25">
        <f t="shared" ref="AD168:AD213" ca="1" si="31">IF(AC168="N/A","N/A",(AC168-TODAY())/365)</f>
        <v>23.479452054794521</v>
      </c>
      <c r="AE168" s="32">
        <v>350000000</v>
      </c>
      <c r="AF168" s="33">
        <f>VLOOKUP(J168,Library!A:B,2,0)</f>
        <v>1</v>
      </c>
      <c r="AG168" s="33">
        <f>VLOOKUP(J168,Library!A:G,7,0)</f>
        <v>3</v>
      </c>
      <c r="AH168" s="28" t="str">
        <f>VLOOKUP(W168,Library!W:X,2,0)</f>
        <v>N/A</v>
      </c>
      <c r="AI168" s="28">
        <f>VLOOKUP(X168,Library!Y:Z,2,0)</f>
        <v>3</v>
      </c>
      <c r="AJ168" s="28">
        <f>VLOOKUP(Y168,Library!AA:AB,2,0)</f>
        <v>3</v>
      </c>
      <c r="AK168" s="33">
        <f>IF(MAX(AH168,AI168,AJ168)=0,VLOOKUP(I168,Library!$J:$P,7,0),MAX(AH168,AI168,AJ168))</f>
        <v>3</v>
      </c>
      <c r="AL168" s="33">
        <f t="shared" ca="1" si="28"/>
        <v>5</v>
      </c>
      <c r="AM168" s="33">
        <f>VLOOKUP(AB168,Library!T:U,2,0)</f>
        <v>1</v>
      </c>
      <c r="AN168" s="34">
        <f t="shared" ca="1" si="29"/>
        <v>2.4</v>
      </c>
      <c r="AO168" s="33">
        <f t="shared" ca="1" si="30"/>
        <v>3</v>
      </c>
      <c r="AP168" s="28" t="s">
        <v>170</v>
      </c>
      <c r="AQ168" s="25" t="s">
        <v>128</v>
      </c>
      <c r="AR168" s="28" t="s">
        <v>111</v>
      </c>
      <c r="AS168" s="28" t="s">
        <v>2476</v>
      </c>
      <c r="AT168" s="28" t="s">
        <v>1809</v>
      </c>
      <c r="AU168" s="23" t="s">
        <v>2477</v>
      </c>
      <c r="AV168" s="23" t="s">
        <v>35</v>
      </c>
      <c r="AW168" s="25" t="s">
        <v>128</v>
      </c>
      <c r="AX168" s="25" t="s">
        <v>128</v>
      </c>
      <c r="AY168" s="25" t="s">
        <v>128</v>
      </c>
      <c r="AZ168" s="25" t="s">
        <v>128</v>
      </c>
      <c r="BA168" s="25" t="s">
        <v>128</v>
      </c>
      <c r="BB168" s="25" t="s">
        <v>128</v>
      </c>
      <c r="BC168" s="25" t="s">
        <v>128</v>
      </c>
      <c r="BD168" s="25" t="s">
        <v>128</v>
      </c>
      <c r="BE168" s="25" t="s">
        <v>128</v>
      </c>
      <c r="BF168" s="25" t="s">
        <v>128</v>
      </c>
      <c r="BG168" s="25" t="s">
        <v>128</v>
      </c>
      <c r="BH168" s="25" t="s">
        <v>128</v>
      </c>
      <c r="BI168" s="25" t="s">
        <v>114</v>
      </c>
      <c r="BJ168" s="23" t="s">
        <v>128</v>
      </c>
      <c r="BK168" t="s">
        <v>1096</v>
      </c>
      <c r="BL168" s="23" t="s">
        <v>670</v>
      </c>
      <c r="BM168" s="28">
        <v>8900000</v>
      </c>
      <c r="BN168" s="72">
        <f t="shared" si="21"/>
        <v>2.5428571428571429E-2</v>
      </c>
    </row>
    <row r="169" spans="1:66" ht="15">
      <c r="A169" s="28">
        <v>165</v>
      </c>
      <c r="B169" s="23" t="s">
        <v>671</v>
      </c>
      <c r="C169" s="28" t="s">
        <v>1312</v>
      </c>
      <c r="D169" s="27" t="s">
        <v>2792</v>
      </c>
      <c r="E169" s="43">
        <f ca="1">IF(AW169="Y","Defaulted",IF(OR(IFERROR(_xlfn.XLOOKUP(I169,Library!$J:$J,Library!$P:$P),AK169)=6,IFERROR(_xlfn.XLOOKUP(I169,Library!$J:$J,Library!$P:$P),AK169)=7),"N/A",AO169))</f>
        <v>3</v>
      </c>
      <c r="F169" s="25" t="str">
        <f t="shared" si="25"/>
        <v>Y</v>
      </c>
      <c r="G169" s="25" t="str">
        <f t="shared" si="26"/>
        <v>N</v>
      </c>
      <c r="H169" s="25" t="s">
        <v>128</v>
      </c>
      <c r="I169" s="29" t="s">
        <v>1904</v>
      </c>
      <c r="J169" s="44" t="str">
        <f t="shared" si="27"/>
        <v>投资级别优先可赎回/可售回债</v>
      </c>
      <c r="K169" s="27" t="s">
        <v>21</v>
      </c>
      <c r="L169" s="29">
        <v>99.578000000000003</v>
      </c>
      <c r="M169" s="29">
        <v>99.626999999999995</v>
      </c>
      <c r="N169" s="29">
        <v>4.8233771223998136</v>
      </c>
      <c r="O169" s="29">
        <v>4.5180340048014802</v>
      </c>
      <c r="P169" s="30">
        <v>2.2200000000000002</v>
      </c>
      <c r="Q169" s="27" t="s">
        <v>107</v>
      </c>
      <c r="R169" s="31">
        <v>2</v>
      </c>
      <c r="S169" s="25" t="s">
        <v>3669</v>
      </c>
      <c r="T169" s="25" t="s">
        <v>110</v>
      </c>
      <c r="U169" s="25" t="s">
        <v>3573</v>
      </c>
      <c r="V169" s="25" t="s">
        <v>128</v>
      </c>
      <c r="W169" s="23" t="s">
        <v>993</v>
      </c>
      <c r="X169" s="23" t="s">
        <v>8</v>
      </c>
      <c r="Y169" s="23" t="s">
        <v>8</v>
      </c>
      <c r="Z169" s="23" t="s">
        <v>1066</v>
      </c>
      <c r="AA169" s="23" t="s">
        <v>1041</v>
      </c>
      <c r="AB169" s="23" t="s">
        <v>108</v>
      </c>
      <c r="AC169" s="23" t="s">
        <v>2210</v>
      </c>
      <c r="AD169" s="25">
        <f t="shared" ca="1" si="31"/>
        <v>0.17260273972602741</v>
      </c>
      <c r="AE169" s="32">
        <v>600000000</v>
      </c>
      <c r="AF169" s="33">
        <f>VLOOKUP(J169,Library!A:B,2,0)</f>
        <v>1</v>
      </c>
      <c r="AG169" s="33">
        <f>VLOOKUP(J169,Library!A:G,7,0)</f>
        <v>3</v>
      </c>
      <c r="AH169" s="28">
        <f>VLOOKUP(W169,Library!W:X,2,0)</f>
        <v>4</v>
      </c>
      <c r="AI169" s="28" t="str">
        <f>VLOOKUP(X169,Library!Y:Z,2,0)</f>
        <v>N/A</v>
      </c>
      <c r="AJ169" s="28" t="str">
        <f>VLOOKUP(Y169,Library!AA:AB,2,0)</f>
        <v>N/A</v>
      </c>
      <c r="AK169" s="33">
        <f>IF(MAX(AH169,AI169,AJ169)=0,VLOOKUP(I169,Library!$J:$P,7,0),MAX(AH169,AI169,AJ169))</f>
        <v>4</v>
      </c>
      <c r="AL169" s="33">
        <f t="shared" ca="1" si="28"/>
        <v>2</v>
      </c>
      <c r="AM169" s="33">
        <f>VLOOKUP(AB169,Library!T:U,2,0)</f>
        <v>1</v>
      </c>
      <c r="AN169" s="34">
        <f t="shared" ca="1" si="29"/>
        <v>2.35</v>
      </c>
      <c r="AO169" s="33">
        <f t="shared" ca="1" si="30"/>
        <v>3</v>
      </c>
      <c r="AP169" s="28" t="s">
        <v>136</v>
      </c>
      <c r="AQ169" s="25" t="s">
        <v>128</v>
      </c>
      <c r="AR169" s="28" t="s">
        <v>407</v>
      </c>
      <c r="AS169" s="28" t="s">
        <v>2478</v>
      </c>
      <c r="AT169" s="28" t="s">
        <v>1810</v>
      </c>
      <c r="AU169" s="23" t="s">
        <v>454</v>
      </c>
      <c r="AV169" s="23" t="s">
        <v>35</v>
      </c>
      <c r="AW169" s="25" t="s">
        <v>128</v>
      </c>
      <c r="AX169" s="25" t="s">
        <v>128</v>
      </c>
      <c r="AY169" s="25" t="s">
        <v>128</v>
      </c>
      <c r="AZ169" s="25" t="s">
        <v>128</v>
      </c>
      <c r="BA169" s="25" t="s">
        <v>128</v>
      </c>
      <c r="BB169" s="25" t="s">
        <v>128</v>
      </c>
      <c r="BC169" s="25" t="s">
        <v>128</v>
      </c>
      <c r="BD169" s="25" t="s">
        <v>128</v>
      </c>
      <c r="BE169" s="25" t="s">
        <v>128</v>
      </c>
      <c r="BF169" s="25" t="s">
        <v>128</v>
      </c>
      <c r="BG169" s="25" t="s">
        <v>128</v>
      </c>
      <c r="BH169" s="25" t="s">
        <v>128</v>
      </c>
      <c r="BI169" s="25" t="s">
        <v>114</v>
      </c>
      <c r="BJ169" s="23" t="s">
        <v>128</v>
      </c>
      <c r="BK169" t="s">
        <v>1057</v>
      </c>
      <c r="BL169" s="23" t="s">
        <v>671</v>
      </c>
      <c r="BM169" s="28">
        <v>10100000</v>
      </c>
      <c r="BN169" s="72">
        <f t="shared" si="21"/>
        <v>1.6833333333333332E-2</v>
      </c>
    </row>
    <row r="170" spans="1:66" ht="15">
      <c r="A170" s="28">
        <v>166</v>
      </c>
      <c r="B170" s="23" t="s">
        <v>672</v>
      </c>
      <c r="C170" s="28" t="s">
        <v>1313</v>
      </c>
      <c r="D170" s="27" t="s">
        <v>673</v>
      </c>
      <c r="E170" s="43">
        <f ca="1">IF(AW170="Y","Defaulted",IF(OR(IFERROR(_xlfn.XLOOKUP(I170,Library!$J:$J,Library!$P:$P),AK170)=6,IFERROR(_xlfn.XLOOKUP(I170,Library!$J:$J,Library!$P:$P),AK170)=7),"N/A",AO170))</f>
        <v>3</v>
      </c>
      <c r="F170" s="25" t="str">
        <f t="shared" si="25"/>
        <v>N</v>
      </c>
      <c r="G170" s="25" t="str">
        <f t="shared" si="26"/>
        <v>N</v>
      </c>
      <c r="H170" s="25" t="s">
        <v>128</v>
      </c>
      <c r="I170" s="29" t="s">
        <v>1905</v>
      </c>
      <c r="J170" s="44" t="str">
        <f t="shared" si="27"/>
        <v>投资级别优先普通债</v>
      </c>
      <c r="K170" s="27" t="s">
        <v>21</v>
      </c>
      <c r="L170" s="29">
        <v>99.619</v>
      </c>
      <c r="M170" s="29">
        <v>99.679000000000002</v>
      </c>
      <c r="N170" s="29">
        <v>5.1507704095761522</v>
      </c>
      <c r="O170" s="29">
        <v>4.8454787636336016</v>
      </c>
      <c r="P170" s="30">
        <v>3.25</v>
      </c>
      <c r="Q170" s="27" t="s">
        <v>107</v>
      </c>
      <c r="R170" s="31">
        <v>2</v>
      </c>
      <c r="S170" s="25" t="s">
        <v>3606</v>
      </c>
      <c r="T170" s="25" t="s">
        <v>128</v>
      </c>
      <c r="U170" s="25" t="s">
        <v>3496</v>
      </c>
      <c r="V170" s="25" t="s">
        <v>128</v>
      </c>
      <c r="W170" s="23" t="s">
        <v>8</v>
      </c>
      <c r="X170" s="23" t="s">
        <v>8</v>
      </c>
      <c r="Y170" s="23" t="s">
        <v>993</v>
      </c>
      <c r="Z170" s="23" t="s">
        <v>1066</v>
      </c>
      <c r="AA170" s="23" t="s">
        <v>1041</v>
      </c>
      <c r="AB170" s="23" t="s">
        <v>108</v>
      </c>
      <c r="AC170" s="23" t="s">
        <v>2211</v>
      </c>
      <c r="AD170" s="25">
        <f t="shared" ca="1" si="31"/>
        <v>0.20821917808219179</v>
      </c>
      <c r="AE170" s="32">
        <v>517000000</v>
      </c>
      <c r="AF170" s="33">
        <f>VLOOKUP(J170,Library!A:B,2,0)</f>
        <v>1</v>
      </c>
      <c r="AG170" s="33">
        <f>VLOOKUP(J170,Library!A:G,7,0)</f>
        <v>3</v>
      </c>
      <c r="AH170" s="28" t="str">
        <f>VLOOKUP(W170,Library!W:X,2,0)</f>
        <v>N/A</v>
      </c>
      <c r="AI170" s="28" t="str">
        <f>VLOOKUP(X170,Library!Y:Z,2,0)</f>
        <v>N/A</v>
      </c>
      <c r="AJ170" s="28">
        <f>VLOOKUP(Y170,Library!AA:AB,2,0)</f>
        <v>4</v>
      </c>
      <c r="AK170" s="33">
        <f>IF(MAX(AH170,AI170,AJ170)=0,VLOOKUP(I170,Library!$J:$P,7,0),MAX(AH170,AI170,AJ170))</f>
        <v>4</v>
      </c>
      <c r="AL170" s="33">
        <f t="shared" ca="1" si="28"/>
        <v>2</v>
      </c>
      <c r="AM170" s="33">
        <f>VLOOKUP(AB170,Library!T:U,2,0)</f>
        <v>1</v>
      </c>
      <c r="AN170" s="34">
        <f t="shared" ca="1" si="29"/>
        <v>2.35</v>
      </c>
      <c r="AO170" s="33">
        <f t="shared" ca="1" si="30"/>
        <v>3</v>
      </c>
      <c r="AP170" s="28" t="s">
        <v>127</v>
      </c>
      <c r="AQ170" s="25" t="s">
        <v>128</v>
      </c>
      <c r="AR170" s="28" t="s">
        <v>407</v>
      </c>
      <c r="AS170" s="28" t="s">
        <v>2479</v>
      </c>
      <c r="AT170" s="28" t="s">
        <v>1811</v>
      </c>
      <c r="AU170" s="23" t="s">
        <v>114</v>
      </c>
      <c r="AV170" s="23" t="s">
        <v>115</v>
      </c>
      <c r="AW170" s="25" t="s">
        <v>128</v>
      </c>
      <c r="AX170" s="25" t="s">
        <v>128</v>
      </c>
      <c r="AY170" s="25" t="s">
        <v>128</v>
      </c>
      <c r="AZ170" s="25" t="s">
        <v>128</v>
      </c>
      <c r="BA170" s="25" t="s">
        <v>128</v>
      </c>
      <c r="BB170" s="25" t="s">
        <v>128</v>
      </c>
      <c r="BC170" s="25" t="s">
        <v>128</v>
      </c>
      <c r="BD170" s="25" t="s">
        <v>128</v>
      </c>
      <c r="BE170" s="25" t="s">
        <v>128</v>
      </c>
      <c r="BF170" s="25" t="s">
        <v>128</v>
      </c>
      <c r="BG170" s="25" t="s">
        <v>128</v>
      </c>
      <c r="BH170" s="25" t="s">
        <v>128</v>
      </c>
      <c r="BI170" s="25" t="s">
        <v>114</v>
      </c>
      <c r="BJ170" s="23" t="s">
        <v>128</v>
      </c>
      <c r="BK170" t="s">
        <v>1042</v>
      </c>
      <c r="BL170" s="23" t="s">
        <v>672</v>
      </c>
      <c r="BM170" s="28">
        <v>184500000</v>
      </c>
      <c r="BN170" s="72">
        <f t="shared" si="21"/>
        <v>0.35686653771760157</v>
      </c>
    </row>
    <row r="171" spans="1:66" ht="15">
      <c r="A171" s="28">
        <v>167</v>
      </c>
      <c r="B171" s="23" t="s">
        <v>674</v>
      </c>
      <c r="C171" s="28" t="s">
        <v>1314</v>
      </c>
      <c r="D171" s="27" t="s">
        <v>675</v>
      </c>
      <c r="E171" s="43">
        <f ca="1">IF(AW171="Y","Defaulted",IF(OR(IFERROR(_xlfn.XLOOKUP(I171,Library!$J:$J,Library!$P:$P),AK171)=6,IFERROR(_xlfn.XLOOKUP(I171,Library!$J:$J,Library!$P:$P),AK171)=7),"N/A",AO171))</f>
        <v>3</v>
      </c>
      <c r="F171" s="25" t="str">
        <f t="shared" si="25"/>
        <v>N</v>
      </c>
      <c r="G171" s="25" t="str">
        <f t="shared" si="26"/>
        <v>N</v>
      </c>
      <c r="H171" s="25" t="s">
        <v>128</v>
      </c>
      <c r="I171" s="29" t="s">
        <v>418</v>
      </c>
      <c r="J171" s="44" t="str">
        <f t="shared" si="27"/>
        <v>投资级别优先普通债</v>
      </c>
      <c r="K171" s="23" t="s">
        <v>22</v>
      </c>
      <c r="L171" s="29">
        <v>100.517</v>
      </c>
      <c r="M171" s="29">
        <v>100.74299999999999</v>
      </c>
      <c r="N171" s="29">
        <v>4.4106153548208855</v>
      </c>
      <c r="O171" s="29">
        <v>4.2643332057643502</v>
      </c>
      <c r="P171" s="30">
        <v>4.75</v>
      </c>
      <c r="Q171" s="27" t="s">
        <v>107</v>
      </c>
      <c r="R171" s="31">
        <v>2</v>
      </c>
      <c r="S171" s="25" t="s">
        <v>3670</v>
      </c>
      <c r="T171" s="25" t="s">
        <v>128</v>
      </c>
      <c r="U171" s="25" t="s">
        <v>3496</v>
      </c>
      <c r="V171" s="25" t="s">
        <v>128</v>
      </c>
      <c r="W171" s="23" t="s">
        <v>8</v>
      </c>
      <c r="X171" s="23" t="s">
        <v>8</v>
      </c>
      <c r="Y171" s="23" t="s">
        <v>984</v>
      </c>
      <c r="Z171" s="23" t="s">
        <v>1066</v>
      </c>
      <c r="AA171" s="23" t="s">
        <v>114</v>
      </c>
      <c r="AB171" s="23" t="s">
        <v>108</v>
      </c>
      <c r="AC171" s="23" t="s">
        <v>2212</v>
      </c>
      <c r="AD171" s="25">
        <f t="shared" ca="1" si="31"/>
        <v>1.6219178082191781</v>
      </c>
      <c r="AE171" s="32">
        <v>300000000</v>
      </c>
      <c r="AF171" s="33">
        <f>VLOOKUP(J171,Library!A:B,2,0)</f>
        <v>1</v>
      </c>
      <c r="AG171" s="33">
        <f>VLOOKUP(J171,Library!A:G,7,0)</f>
        <v>3</v>
      </c>
      <c r="AH171" s="28" t="str">
        <f>VLOOKUP(W171,Library!W:X,2,0)</f>
        <v>N/A</v>
      </c>
      <c r="AI171" s="28" t="str">
        <f>VLOOKUP(X171,Library!Y:Z,2,0)</f>
        <v>N/A</v>
      </c>
      <c r="AJ171" s="28">
        <f>VLOOKUP(Y171,Library!AA:AB,2,0)</f>
        <v>4</v>
      </c>
      <c r="AK171" s="33">
        <f>IF(MAX(AH171,AI171,AJ171)=0,VLOOKUP(I171,Library!$J:$P,7,0),MAX(AH171,AI171,AJ171))</f>
        <v>4</v>
      </c>
      <c r="AL171" s="33">
        <f t="shared" ca="1" si="28"/>
        <v>3</v>
      </c>
      <c r="AM171" s="33">
        <f>VLOOKUP(AB171,Library!T:U,2,0)</f>
        <v>1</v>
      </c>
      <c r="AN171" s="34">
        <f t="shared" ca="1" si="29"/>
        <v>2.4500000000000002</v>
      </c>
      <c r="AO171" s="33">
        <f t="shared" ca="1" si="30"/>
        <v>3</v>
      </c>
      <c r="AP171" s="28" t="s">
        <v>136</v>
      </c>
      <c r="AQ171" s="25" t="s">
        <v>128</v>
      </c>
      <c r="AR171" s="28" t="s">
        <v>419</v>
      </c>
      <c r="AS171" s="28" t="s">
        <v>420</v>
      </c>
      <c r="AT171" s="28" t="s">
        <v>421</v>
      </c>
      <c r="AU171" s="23" t="s">
        <v>114</v>
      </c>
      <c r="AV171" s="23" t="s">
        <v>115</v>
      </c>
      <c r="AW171" s="25" t="s">
        <v>128</v>
      </c>
      <c r="AX171" s="25" t="s">
        <v>128</v>
      </c>
      <c r="AY171" s="25" t="s">
        <v>128</v>
      </c>
      <c r="AZ171" s="25" t="s">
        <v>128</v>
      </c>
      <c r="BA171" s="25" t="s">
        <v>128</v>
      </c>
      <c r="BB171" s="25" t="s">
        <v>128</v>
      </c>
      <c r="BC171" s="25" t="s">
        <v>128</v>
      </c>
      <c r="BD171" s="25" t="s">
        <v>128</v>
      </c>
      <c r="BE171" s="25" t="s">
        <v>128</v>
      </c>
      <c r="BF171" s="25" t="s">
        <v>128</v>
      </c>
      <c r="BG171" s="25" t="s">
        <v>128</v>
      </c>
      <c r="BH171" s="25" t="s">
        <v>128</v>
      </c>
      <c r="BI171" s="25" t="s">
        <v>114</v>
      </c>
      <c r="BJ171" s="23" t="s">
        <v>128</v>
      </c>
      <c r="BK171" t="s">
        <v>1113</v>
      </c>
      <c r="BL171" s="23" t="s">
        <v>674</v>
      </c>
      <c r="BM171" s="28">
        <v>33600000</v>
      </c>
      <c r="BN171" s="72">
        <f t="shared" si="21"/>
        <v>0.112</v>
      </c>
    </row>
    <row r="172" spans="1:66" ht="15">
      <c r="A172" s="28">
        <v>168</v>
      </c>
      <c r="B172" s="23" t="s">
        <v>676</v>
      </c>
      <c r="C172" s="28" t="s">
        <v>1315</v>
      </c>
      <c r="D172" s="27" t="s">
        <v>2793</v>
      </c>
      <c r="E172" s="43">
        <f ca="1">IF(AW172="Y","Defaulted",IF(OR(IFERROR(_xlfn.XLOOKUP(I172,Library!$J:$J,Library!$P:$P),AK172)=6,IFERROR(_xlfn.XLOOKUP(I172,Library!$J:$J,Library!$P:$P),AK172)=7),"N/A",AO172))</f>
        <v>3</v>
      </c>
      <c r="F172" s="25" t="str">
        <f t="shared" si="25"/>
        <v>N</v>
      </c>
      <c r="G172" s="25" t="str">
        <f t="shared" si="26"/>
        <v>N</v>
      </c>
      <c r="H172" s="25" t="s">
        <v>128</v>
      </c>
      <c r="I172" s="29" t="s">
        <v>414</v>
      </c>
      <c r="J172" s="44" t="str">
        <f t="shared" si="27"/>
        <v>投资级别优先普通债</v>
      </c>
      <c r="K172" s="27" t="s">
        <v>21</v>
      </c>
      <c r="L172" s="29">
        <v>99.730999999999995</v>
      </c>
      <c r="M172" s="29">
        <v>100.066</v>
      </c>
      <c r="N172" s="29">
        <v>5.4027262680881636</v>
      </c>
      <c r="O172" s="29">
        <v>4.2258574445324566</v>
      </c>
      <c r="P172" s="30">
        <v>4.5</v>
      </c>
      <c r="Q172" s="27" t="s">
        <v>107</v>
      </c>
      <c r="R172" s="31">
        <v>2</v>
      </c>
      <c r="S172" s="25" t="s">
        <v>3671</v>
      </c>
      <c r="T172" s="25" t="s">
        <v>128</v>
      </c>
      <c r="U172" s="25" t="s">
        <v>3496</v>
      </c>
      <c r="V172" s="25" t="s">
        <v>128</v>
      </c>
      <c r="W172" s="23" t="s">
        <v>956</v>
      </c>
      <c r="X172" s="23" t="s">
        <v>8</v>
      </c>
      <c r="Y172" s="23" t="s">
        <v>989</v>
      </c>
      <c r="Z172" s="23" t="s">
        <v>1066</v>
      </c>
      <c r="AA172" s="23" t="s">
        <v>114</v>
      </c>
      <c r="AB172" s="23" t="s">
        <v>108</v>
      </c>
      <c r="AC172" s="23" t="s">
        <v>2213</v>
      </c>
      <c r="AD172" s="25">
        <f t="shared" ca="1" si="31"/>
        <v>0.29863013698630136</v>
      </c>
      <c r="AE172" s="32">
        <v>200000000</v>
      </c>
      <c r="AF172" s="33">
        <f>VLOOKUP(J172,Library!A:B,2,0)</f>
        <v>1</v>
      </c>
      <c r="AG172" s="33">
        <f>VLOOKUP(J172,Library!A:G,7,0)</f>
        <v>3</v>
      </c>
      <c r="AH172" s="28" t="str">
        <f>VLOOKUP(W172,Library!W:X,2,0)</f>
        <v>N/A</v>
      </c>
      <c r="AI172" s="28" t="str">
        <f>VLOOKUP(X172,Library!Y:Z,2,0)</f>
        <v>N/A</v>
      </c>
      <c r="AJ172" s="28">
        <f>VLOOKUP(Y172,Library!AA:AB,2,0)</f>
        <v>4</v>
      </c>
      <c r="AK172" s="33">
        <f>IF(MAX(AH172,AI172,AJ172)=0,VLOOKUP(I172,Library!$J:$P,7,0),MAX(AH172,AI172,AJ172))</f>
        <v>4</v>
      </c>
      <c r="AL172" s="33">
        <f t="shared" ca="1" si="28"/>
        <v>2</v>
      </c>
      <c r="AM172" s="33">
        <f>VLOOKUP(AB172,Library!T:U,2,0)</f>
        <v>1</v>
      </c>
      <c r="AN172" s="34">
        <f t="shared" ca="1" si="29"/>
        <v>2.35</v>
      </c>
      <c r="AO172" s="33">
        <f t="shared" ca="1" si="30"/>
        <v>3</v>
      </c>
      <c r="AP172" s="28" t="s">
        <v>127</v>
      </c>
      <c r="AQ172" s="25" t="s">
        <v>128</v>
      </c>
      <c r="AR172" s="28" t="s">
        <v>415</v>
      </c>
      <c r="AS172" s="28" t="s">
        <v>416</v>
      </c>
      <c r="AT172" s="28" t="s">
        <v>417</v>
      </c>
      <c r="AU172" s="23" t="s">
        <v>114</v>
      </c>
      <c r="AV172" s="23" t="s">
        <v>115</v>
      </c>
      <c r="AW172" s="25" t="s">
        <v>128</v>
      </c>
      <c r="AX172" s="25" t="s">
        <v>128</v>
      </c>
      <c r="AY172" s="25" t="s">
        <v>128</v>
      </c>
      <c r="AZ172" s="25" t="s">
        <v>128</v>
      </c>
      <c r="BA172" s="25" t="s">
        <v>128</v>
      </c>
      <c r="BB172" s="25" t="s">
        <v>128</v>
      </c>
      <c r="BC172" s="25" t="s">
        <v>128</v>
      </c>
      <c r="BD172" s="25" t="s">
        <v>128</v>
      </c>
      <c r="BE172" s="25" t="s">
        <v>128</v>
      </c>
      <c r="BF172" s="25" t="s">
        <v>128</v>
      </c>
      <c r="BG172" s="25" t="s">
        <v>128</v>
      </c>
      <c r="BH172" s="25" t="s">
        <v>128</v>
      </c>
      <c r="BI172" s="25" t="s">
        <v>114</v>
      </c>
      <c r="BJ172" s="23" t="s">
        <v>128</v>
      </c>
      <c r="BK172" t="s">
        <v>1057</v>
      </c>
      <c r="BL172" s="23" t="s">
        <v>676</v>
      </c>
      <c r="BM172" s="28">
        <v>46151000</v>
      </c>
      <c r="BN172" s="72">
        <f t="shared" si="21"/>
        <v>0.23075499999999999</v>
      </c>
    </row>
    <row r="173" spans="1:66" ht="15">
      <c r="A173" s="28">
        <v>169</v>
      </c>
      <c r="B173" s="23" t="s">
        <v>678</v>
      </c>
      <c r="C173" s="28" t="s">
        <v>1316</v>
      </c>
      <c r="D173" s="27" t="s">
        <v>677</v>
      </c>
      <c r="E173" s="43">
        <f ca="1">IF(AW173="Y","Defaulted",IF(OR(IFERROR(_xlfn.XLOOKUP(I173,Library!$J:$J,Library!$P:$P),AK173)=6,IFERROR(_xlfn.XLOOKUP(I173,Library!$J:$J,Library!$P:$P),AK173)=7),"N/A",AO173))</f>
        <v>3</v>
      </c>
      <c r="F173" s="25" t="str">
        <f t="shared" si="25"/>
        <v>N</v>
      </c>
      <c r="G173" s="25" t="str">
        <f t="shared" si="26"/>
        <v>N</v>
      </c>
      <c r="H173" s="25" t="s">
        <v>128</v>
      </c>
      <c r="I173" s="29" t="s">
        <v>1906</v>
      </c>
      <c r="J173" s="44" t="str">
        <f t="shared" si="27"/>
        <v>投资级别优先普通债</v>
      </c>
      <c r="K173" s="27" t="s">
        <v>22</v>
      </c>
      <c r="L173" s="29">
        <v>90.7</v>
      </c>
      <c r="M173" s="29">
        <v>90.903999999999996</v>
      </c>
      <c r="N173" s="29">
        <v>4.687947158209556</v>
      </c>
      <c r="O173" s="29">
        <v>4.6328208678461857</v>
      </c>
      <c r="P173" s="30">
        <v>2.31</v>
      </c>
      <c r="Q173" s="27" t="s">
        <v>107</v>
      </c>
      <c r="R173" s="31">
        <v>2</v>
      </c>
      <c r="S173" s="25" t="s">
        <v>3608</v>
      </c>
      <c r="T173" s="25" t="s">
        <v>128</v>
      </c>
      <c r="U173" s="25" t="s">
        <v>3496</v>
      </c>
      <c r="V173" s="25" t="s">
        <v>128</v>
      </c>
      <c r="W173" s="23" t="s">
        <v>8</v>
      </c>
      <c r="X173" s="23" t="s">
        <v>8</v>
      </c>
      <c r="Y173" s="23" t="s">
        <v>77</v>
      </c>
      <c r="Z173" s="23" t="s">
        <v>1066</v>
      </c>
      <c r="AA173" s="23" t="s">
        <v>1041</v>
      </c>
      <c r="AB173" s="23" t="s">
        <v>108</v>
      </c>
      <c r="AC173" s="23" t="s">
        <v>2214</v>
      </c>
      <c r="AD173" s="25">
        <f t="shared" ca="1" si="31"/>
        <v>4.3863013698630136</v>
      </c>
      <c r="AE173" s="32">
        <v>330000000</v>
      </c>
      <c r="AF173" s="33">
        <f>VLOOKUP(J173,Library!A:B,2,0)</f>
        <v>1</v>
      </c>
      <c r="AG173" s="33">
        <f>VLOOKUP(J173,Library!A:G,7,0)</f>
        <v>3</v>
      </c>
      <c r="AH173" s="28" t="str">
        <f>VLOOKUP(W173,Library!W:X,2,0)</f>
        <v>N/A</v>
      </c>
      <c r="AI173" s="28" t="str">
        <f>VLOOKUP(X173,Library!Y:Z,2,0)</f>
        <v>N/A</v>
      </c>
      <c r="AJ173" s="28">
        <f>VLOOKUP(Y173,Library!AA:AB,2,0)</f>
        <v>3</v>
      </c>
      <c r="AK173" s="33">
        <f>IF(MAX(AH173,AI173,AJ173)=0,VLOOKUP(I173,Library!$J:$P,7,0),MAX(AH173,AI173,AJ173))</f>
        <v>3</v>
      </c>
      <c r="AL173" s="33">
        <f t="shared" ca="1" si="28"/>
        <v>3</v>
      </c>
      <c r="AM173" s="33">
        <f>VLOOKUP(AB173,Library!T:U,2,0)</f>
        <v>1</v>
      </c>
      <c r="AN173" s="34">
        <f t="shared" ca="1" si="29"/>
        <v>2.2000000000000002</v>
      </c>
      <c r="AO173" s="33">
        <f t="shared" ca="1" si="30"/>
        <v>3</v>
      </c>
      <c r="AP173" s="28" t="s">
        <v>127</v>
      </c>
      <c r="AQ173" s="25" t="s">
        <v>128</v>
      </c>
      <c r="AR173" s="28" t="s">
        <v>2481</v>
      </c>
      <c r="AS173" s="28" t="s">
        <v>2482</v>
      </c>
      <c r="AT173" s="28" t="s">
        <v>1812</v>
      </c>
      <c r="AU173" s="23" t="s">
        <v>114</v>
      </c>
      <c r="AV173" s="23" t="s">
        <v>115</v>
      </c>
      <c r="AW173" s="25" t="s">
        <v>128</v>
      </c>
      <c r="AX173" s="25" t="s">
        <v>128</v>
      </c>
      <c r="AY173" s="25" t="s">
        <v>128</v>
      </c>
      <c r="AZ173" s="25" t="s">
        <v>128</v>
      </c>
      <c r="BA173" s="25" t="s">
        <v>128</v>
      </c>
      <c r="BB173" s="25" t="s">
        <v>128</v>
      </c>
      <c r="BC173" s="25" t="s">
        <v>128</v>
      </c>
      <c r="BD173" s="25" t="s">
        <v>128</v>
      </c>
      <c r="BE173" s="25" t="s">
        <v>128</v>
      </c>
      <c r="BF173" s="25" t="s">
        <v>128</v>
      </c>
      <c r="BG173" s="25" t="s">
        <v>128</v>
      </c>
      <c r="BH173" s="25" t="s">
        <v>128</v>
      </c>
      <c r="BI173" s="25" t="s">
        <v>114</v>
      </c>
      <c r="BJ173" s="23" t="s">
        <v>128</v>
      </c>
      <c r="BK173" t="s">
        <v>1057</v>
      </c>
      <c r="BL173" s="23" t="s">
        <v>678</v>
      </c>
      <c r="BM173" s="28">
        <v>84121000</v>
      </c>
      <c r="BN173" s="72">
        <f t="shared" si="21"/>
        <v>0.2549121212121212</v>
      </c>
    </row>
    <row r="174" spans="1:66" ht="15">
      <c r="A174" s="28">
        <v>170</v>
      </c>
      <c r="B174" s="23" t="s">
        <v>680</v>
      </c>
      <c r="C174" s="28" t="s">
        <v>1317</v>
      </c>
      <c r="D174" s="27" t="s">
        <v>679</v>
      </c>
      <c r="E174" s="43">
        <f ca="1">IF(AW174="Y","Defaulted",IF(OR(IFERROR(_xlfn.XLOOKUP(I174,Library!$J:$J,Library!$P:$P),AK174)=6,IFERROR(_xlfn.XLOOKUP(I174,Library!$J:$J,Library!$P:$P),AK174)=7),"N/A",AO174))</f>
        <v>3</v>
      </c>
      <c r="F174" s="25" t="str">
        <f t="shared" si="25"/>
        <v>Y</v>
      </c>
      <c r="G174" s="25" t="str">
        <f t="shared" si="26"/>
        <v>N</v>
      </c>
      <c r="H174" s="25" t="s">
        <v>128</v>
      </c>
      <c r="I174" s="29" t="s">
        <v>1908</v>
      </c>
      <c r="J174" s="44" t="str">
        <f t="shared" si="27"/>
        <v>投资级别优先可赎回/可售回债</v>
      </c>
      <c r="K174" s="27" t="s">
        <v>21</v>
      </c>
      <c r="L174" s="29">
        <v>92.784000000000006</v>
      </c>
      <c r="M174" s="29">
        <v>92.875</v>
      </c>
      <c r="N174" s="29">
        <v>4.2727662114666893</v>
      </c>
      <c r="O174" s="29">
        <v>4.2477812244778512</v>
      </c>
      <c r="P174" s="30">
        <v>2.375</v>
      </c>
      <c r="Q174" s="27" t="s">
        <v>107</v>
      </c>
      <c r="R174" s="31">
        <v>2</v>
      </c>
      <c r="S174" s="25" t="s">
        <v>3672</v>
      </c>
      <c r="T174" s="25" t="s">
        <v>110</v>
      </c>
      <c r="U174" s="25" t="s">
        <v>3673</v>
      </c>
      <c r="V174" s="25" t="s">
        <v>128</v>
      </c>
      <c r="W174" s="23" t="s">
        <v>974</v>
      </c>
      <c r="X174" s="23" t="s">
        <v>975</v>
      </c>
      <c r="Y174" s="23" t="s">
        <v>8</v>
      </c>
      <c r="Z174" s="23" t="s">
        <v>1066</v>
      </c>
      <c r="AA174" s="23" t="s">
        <v>1041</v>
      </c>
      <c r="AB174" s="23" t="s">
        <v>108</v>
      </c>
      <c r="AC174" s="23" t="s">
        <v>2216</v>
      </c>
      <c r="AD174" s="25">
        <f t="shared" ca="1" si="31"/>
        <v>4.2054794520547949</v>
      </c>
      <c r="AE174" s="32">
        <v>700000000</v>
      </c>
      <c r="AF174" s="33">
        <f>VLOOKUP(J174,Library!A:B,2,0)</f>
        <v>1</v>
      </c>
      <c r="AG174" s="33">
        <f>VLOOKUP(J174,Library!A:G,7,0)</f>
        <v>3</v>
      </c>
      <c r="AH174" s="28">
        <f>VLOOKUP(W174,Library!W:X,2,0)</f>
        <v>3</v>
      </c>
      <c r="AI174" s="28">
        <f>VLOOKUP(X174,Library!Y:Z,2,0)</f>
        <v>3</v>
      </c>
      <c r="AJ174" s="28" t="str">
        <f>VLOOKUP(Y174,Library!AA:AB,2,0)</f>
        <v>N/A</v>
      </c>
      <c r="AK174" s="33">
        <f>IF(MAX(AH174,AI174,AJ174)=0,VLOOKUP(I174,Library!$J:$P,7,0),MAX(AH174,AI174,AJ174))</f>
        <v>3</v>
      </c>
      <c r="AL174" s="33">
        <f t="shared" ca="1" si="28"/>
        <v>3</v>
      </c>
      <c r="AM174" s="33">
        <f>VLOOKUP(AB174,Library!T:U,2,0)</f>
        <v>1</v>
      </c>
      <c r="AN174" s="34">
        <f t="shared" ca="1" si="29"/>
        <v>2.2000000000000002</v>
      </c>
      <c r="AO174" s="33">
        <f t="shared" ca="1" si="30"/>
        <v>3</v>
      </c>
      <c r="AP174" s="28" t="s">
        <v>127</v>
      </c>
      <c r="AQ174" s="25" t="s">
        <v>128</v>
      </c>
      <c r="AR174" s="28" t="s">
        <v>2485</v>
      </c>
      <c r="AS174" s="28" t="s">
        <v>2486</v>
      </c>
      <c r="AT174" s="28" t="s">
        <v>1813</v>
      </c>
      <c r="AU174" s="23" t="s">
        <v>2487</v>
      </c>
      <c r="AV174" s="23" t="s">
        <v>35</v>
      </c>
      <c r="AW174" s="25" t="s">
        <v>128</v>
      </c>
      <c r="AX174" s="25" t="s">
        <v>128</v>
      </c>
      <c r="AY174" s="25" t="s">
        <v>128</v>
      </c>
      <c r="AZ174" s="25" t="s">
        <v>128</v>
      </c>
      <c r="BA174" s="25" t="s">
        <v>128</v>
      </c>
      <c r="BB174" s="25" t="s">
        <v>128</v>
      </c>
      <c r="BC174" s="25" t="s">
        <v>128</v>
      </c>
      <c r="BD174" s="25" t="s">
        <v>128</v>
      </c>
      <c r="BE174" s="25" t="s">
        <v>128</v>
      </c>
      <c r="BF174" s="25" t="s">
        <v>128</v>
      </c>
      <c r="BG174" s="25" t="s">
        <v>128</v>
      </c>
      <c r="BH174" s="25" t="s">
        <v>128</v>
      </c>
      <c r="BI174" s="25" t="s">
        <v>114</v>
      </c>
      <c r="BJ174" s="23" t="s">
        <v>128</v>
      </c>
      <c r="BK174" t="s">
        <v>3459</v>
      </c>
      <c r="BL174" s="23" t="s">
        <v>680</v>
      </c>
      <c r="BM174" s="28">
        <v>37285000</v>
      </c>
      <c r="BN174" s="72">
        <f t="shared" si="21"/>
        <v>5.3264285714285715E-2</v>
      </c>
    </row>
    <row r="175" spans="1:66" ht="15">
      <c r="A175" s="28">
        <v>171</v>
      </c>
      <c r="B175" s="23" t="s">
        <v>681</v>
      </c>
      <c r="C175" s="28" t="s">
        <v>1318</v>
      </c>
      <c r="D175" s="27" t="s">
        <v>682</v>
      </c>
      <c r="E175" s="43">
        <f ca="1">IF(AW175="Y","Defaulted",IF(OR(IFERROR(_xlfn.XLOOKUP(I175,Library!$J:$J,Library!$P:$P),AK175)=6,IFERROR(_xlfn.XLOOKUP(I175,Library!$J:$J,Library!$P:$P),AK175)=7),"N/A",AO175))</f>
        <v>3</v>
      </c>
      <c r="F175" s="25" t="str">
        <f t="shared" si="25"/>
        <v>Y</v>
      </c>
      <c r="G175" s="25" t="str">
        <f t="shared" si="26"/>
        <v>N</v>
      </c>
      <c r="H175" s="25" t="s">
        <v>128</v>
      </c>
      <c r="I175" s="29" t="s">
        <v>1909</v>
      </c>
      <c r="J175" s="44" t="str">
        <f t="shared" si="27"/>
        <v>投资级别优先可赎回/可售回债</v>
      </c>
      <c r="K175" s="23" t="s">
        <v>22</v>
      </c>
      <c r="L175" s="29">
        <v>99.230999999999995</v>
      </c>
      <c r="M175" s="29">
        <v>99.435000000000002</v>
      </c>
      <c r="N175" s="29">
        <v>5.1493503998136863</v>
      </c>
      <c r="O175" s="29">
        <v>4.439103461171535</v>
      </c>
      <c r="P175" s="30">
        <v>2.5</v>
      </c>
      <c r="Q175" s="27" t="s">
        <v>107</v>
      </c>
      <c r="R175" s="31">
        <v>2</v>
      </c>
      <c r="S175" s="25" t="s">
        <v>3674</v>
      </c>
      <c r="T175" s="25" t="s">
        <v>110</v>
      </c>
      <c r="U175" s="25" t="s">
        <v>3675</v>
      </c>
      <c r="V175" s="25" t="s">
        <v>128</v>
      </c>
      <c r="W175" s="23" t="s">
        <v>8</v>
      </c>
      <c r="X175" s="23" t="s">
        <v>8</v>
      </c>
      <c r="Y175" s="23" t="s">
        <v>984</v>
      </c>
      <c r="Z175" s="23" t="s">
        <v>1066</v>
      </c>
      <c r="AA175" s="23" t="s">
        <v>114</v>
      </c>
      <c r="AB175" s="23" t="s">
        <v>108</v>
      </c>
      <c r="AC175" s="23" t="s">
        <v>2217</v>
      </c>
      <c r="AD175" s="25">
        <f t="shared" ca="1" si="31"/>
        <v>0.30410958904109592</v>
      </c>
      <c r="AE175" s="32">
        <v>700000000</v>
      </c>
      <c r="AF175" s="33">
        <f>VLOOKUP(J175,Library!A:B,2,0)</f>
        <v>1</v>
      </c>
      <c r="AG175" s="33">
        <f>VLOOKUP(J175,Library!A:G,7,0)</f>
        <v>3</v>
      </c>
      <c r="AH175" s="28" t="str">
        <f>VLOOKUP(W175,Library!W:X,2,0)</f>
        <v>N/A</v>
      </c>
      <c r="AI175" s="28" t="str">
        <f>VLOOKUP(X175,Library!Y:Z,2,0)</f>
        <v>N/A</v>
      </c>
      <c r="AJ175" s="28">
        <f>VLOOKUP(Y175,Library!AA:AB,2,0)</f>
        <v>4</v>
      </c>
      <c r="AK175" s="33">
        <f>IF(MAX(AH175,AI175,AJ175)=0,VLOOKUP(I175,Library!$J:$P,7,0),MAX(AH175,AI175,AJ175))</f>
        <v>4</v>
      </c>
      <c r="AL175" s="33">
        <f t="shared" ca="1" si="28"/>
        <v>2</v>
      </c>
      <c r="AM175" s="33">
        <f>VLOOKUP(AB175,Library!T:U,2,0)</f>
        <v>1</v>
      </c>
      <c r="AN175" s="34">
        <f t="shared" ca="1" si="29"/>
        <v>2.35</v>
      </c>
      <c r="AO175" s="33">
        <f t="shared" ca="1" si="30"/>
        <v>3</v>
      </c>
      <c r="AP175" s="28" t="s">
        <v>127</v>
      </c>
      <c r="AQ175" s="25" t="s">
        <v>128</v>
      </c>
      <c r="AR175" s="28" t="s">
        <v>2488</v>
      </c>
      <c r="AS175" s="28" t="s">
        <v>114</v>
      </c>
      <c r="AT175" s="28" t="s">
        <v>3835</v>
      </c>
      <c r="AU175" s="23" t="s">
        <v>2235</v>
      </c>
      <c r="AV175" s="23" t="s">
        <v>35</v>
      </c>
      <c r="AW175" s="25" t="s">
        <v>128</v>
      </c>
      <c r="AX175" s="25" t="s">
        <v>128</v>
      </c>
      <c r="AY175" s="25" t="s">
        <v>128</v>
      </c>
      <c r="AZ175" s="25" t="s">
        <v>128</v>
      </c>
      <c r="BA175" s="25" t="s">
        <v>128</v>
      </c>
      <c r="BB175" s="25" t="s">
        <v>128</v>
      </c>
      <c r="BC175" s="25" t="s">
        <v>128</v>
      </c>
      <c r="BD175" s="25" t="s">
        <v>128</v>
      </c>
      <c r="BE175" s="25" t="s">
        <v>128</v>
      </c>
      <c r="BF175" s="25" t="s">
        <v>128</v>
      </c>
      <c r="BG175" s="25" t="s">
        <v>128</v>
      </c>
      <c r="BH175" s="25" t="s">
        <v>128</v>
      </c>
      <c r="BI175" s="25" t="s">
        <v>114</v>
      </c>
      <c r="BJ175" s="23" t="s">
        <v>128</v>
      </c>
      <c r="BK175" t="s">
        <v>1096</v>
      </c>
      <c r="BL175" s="23" t="s">
        <v>681</v>
      </c>
      <c r="BM175" s="28">
        <v>76550000</v>
      </c>
      <c r="BN175" s="72">
        <f t="shared" si="21"/>
        <v>0.10935714285714286</v>
      </c>
    </row>
    <row r="176" spans="1:66" ht="15">
      <c r="A176" s="28">
        <v>172</v>
      </c>
      <c r="B176" s="23" t="s">
        <v>683</v>
      </c>
      <c r="C176" s="28" t="s">
        <v>1319</v>
      </c>
      <c r="D176" s="27" t="s">
        <v>684</v>
      </c>
      <c r="E176" s="43">
        <f ca="1">IF(AW176="Y","Defaulted",IF(OR(IFERROR(_xlfn.XLOOKUP(I176,Library!$J:$J,Library!$P:$P),AK176)=6,IFERROR(_xlfn.XLOOKUP(I176,Library!$J:$J,Library!$P:$P),AK176)=7),"N/A",AO176))</f>
        <v>3</v>
      </c>
      <c r="F176" s="25" t="str">
        <f t="shared" si="25"/>
        <v>Y</v>
      </c>
      <c r="G176" s="25" t="str">
        <f t="shared" si="26"/>
        <v>N</v>
      </c>
      <c r="H176" s="25" t="s">
        <v>128</v>
      </c>
      <c r="I176" s="29" t="s">
        <v>1910</v>
      </c>
      <c r="J176" s="44" t="str">
        <f t="shared" ref="J176:J197" si="32">IF(AQ176="Y","存款证",
IF(BF176="Y","应急可转债",
IF(BK176="Government","主权债",
IF(AND(BF176="N",BE176="Y"),"永续债/优先股",
IF(AND(BF176="N",BG176="Y"),"保释债（Bail in feature）",
IF(AND(BF176="N",OR(AY176="Y",AZ176="5")),"可转换/可交换债券",
IF(AND(BF176="N",BE176="N",BG176="N",BH176="Y"),"多担保人债券",
IF(AND(AK176&lt;5,T176="N",V176="N",AX176="N"),"投资级别优先普通债",
IF(AND(AK176&lt;5,OR(T176="Y",V176="Y"),AX176="N"),"投资级别优先可赎回/可售回债",
IF(AND(AK176&lt;5,T176="N",V176="N",AX176="Y"),"投资级别次级普通债",
IF(AND(AK176&lt;5,OR(T176="Y",V176="Y"),AX176="Y"),"投资级别次级可赎回/可售回债",
IF(AND(OR(AK176=5,AK176=6,AK176=7),T176="N",V176="N",AX176="N"),"非投资级/无评级优先普通债",
IF(AND(OR(AK176=5,AK176=6,AK176=7),OR(T176="Y",V176="Y"),AX176="N"),"非投资级/无评级优先可赎回/可售回债",
IF(AND(OR(AK176=5,AK176=6,AK176=7),T176="N",V176="N",AX176="Y"),"非投资级/无评级次级普通债",
IF(AND(OR(AK176=5,AK176=6,AK176=7),OR(T176="Y",V176="Y"),AX176="Y"),"非投资级/无评级次级可赎回/可售回债")))))))))))))))</f>
        <v>投资级别优先可赎回/可售回债</v>
      </c>
      <c r="K176" s="27" t="s">
        <v>21</v>
      </c>
      <c r="L176" s="29">
        <v>99.984999999999999</v>
      </c>
      <c r="M176" s="29">
        <v>99.986999999999995</v>
      </c>
      <c r="N176" s="29">
        <v>4.6546686987261223</v>
      </c>
      <c r="O176" s="29">
        <v>4.2980557514820257</v>
      </c>
      <c r="P176" s="30">
        <v>2</v>
      </c>
      <c r="Q176" s="27" t="s">
        <v>107</v>
      </c>
      <c r="R176" s="31">
        <v>2</v>
      </c>
      <c r="S176" s="25" t="s">
        <v>3647</v>
      </c>
      <c r="T176" s="25" t="s">
        <v>110</v>
      </c>
      <c r="U176" s="25" t="s">
        <v>114</v>
      </c>
      <c r="V176" s="25" t="s">
        <v>128</v>
      </c>
      <c r="W176" s="23" t="s">
        <v>956</v>
      </c>
      <c r="X176" s="23" t="s">
        <v>985</v>
      </c>
      <c r="Y176" s="23" t="s">
        <v>980</v>
      </c>
      <c r="Z176" s="23" t="s">
        <v>1066</v>
      </c>
      <c r="AA176" s="23" t="s">
        <v>1041</v>
      </c>
      <c r="AB176" s="23" t="s">
        <v>108</v>
      </c>
      <c r="AC176" s="23" t="s">
        <v>2193</v>
      </c>
      <c r="AD176" s="25">
        <f t="shared" ca="1" si="31"/>
        <v>1.643835616438356E-2</v>
      </c>
      <c r="AE176" s="32">
        <v>300000000</v>
      </c>
      <c r="AF176" s="33">
        <f>VLOOKUP(J176,Library!A:B,2,0)</f>
        <v>1</v>
      </c>
      <c r="AG176" s="33">
        <f>VLOOKUP(J176,Library!A:G,7,0)</f>
        <v>3</v>
      </c>
      <c r="AH176" s="28" t="str">
        <f>VLOOKUP(W176,Library!W:X,2,0)</f>
        <v>N/A</v>
      </c>
      <c r="AI176" s="28">
        <f>VLOOKUP(X176,Library!Y:Z,2,0)</f>
        <v>4</v>
      </c>
      <c r="AJ176" s="28">
        <f>VLOOKUP(Y176,Library!AA:AB,2,0)</f>
        <v>3</v>
      </c>
      <c r="AK176" s="33">
        <f>IF(MAX(AH176,AI176,AJ176)=0,VLOOKUP(I176,Library!$J:$P,7,0),MAX(AH176,AI176,AJ176))</f>
        <v>4</v>
      </c>
      <c r="AL176" s="33">
        <f t="shared" ca="1" si="28"/>
        <v>2</v>
      </c>
      <c r="AM176" s="33">
        <f>VLOOKUP(AB176,Library!T:U,2,0)</f>
        <v>1</v>
      </c>
      <c r="AN176" s="34">
        <f t="shared" ca="1" si="29"/>
        <v>2.35</v>
      </c>
      <c r="AO176" s="33">
        <f t="shared" ca="1" si="30"/>
        <v>3</v>
      </c>
      <c r="AP176" s="28" t="s">
        <v>127</v>
      </c>
      <c r="AQ176" s="25" t="s">
        <v>128</v>
      </c>
      <c r="AR176" s="28" t="s">
        <v>407</v>
      </c>
      <c r="AS176" s="28" t="s">
        <v>2489</v>
      </c>
      <c r="AT176" s="28" t="s">
        <v>1814</v>
      </c>
      <c r="AU176" s="23" t="s">
        <v>2228</v>
      </c>
      <c r="AV176" s="23" t="s">
        <v>35</v>
      </c>
      <c r="AW176" s="25" t="s">
        <v>128</v>
      </c>
      <c r="AX176" s="25" t="s">
        <v>128</v>
      </c>
      <c r="AY176" s="25" t="s">
        <v>128</v>
      </c>
      <c r="AZ176" s="25" t="s">
        <v>128</v>
      </c>
      <c r="BA176" s="25" t="s">
        <v>128</v>
      </c>
      <c r="BB176" s="25" t="s">
        <v>128</v>
      </c>
      <c r="BC176" s="25" t="s">
        <v>128</v>
      </c>
      <c r="BD176" s="25" t="s">
        <v>128</v>
      </c>
      <c r="BE176" s="25" t="s">
        <v>128</v>
      </c>
      <c r="BF176" s="25" t="s">
        <v>128</v>
      </c>
      <c r="BG176" s="25" t="s">
        <v>128</v>
      </c>
      <c r="BH176" s="25" t="s">
        <v>128</v>
      </c>
      <c r="BI176" s="25" t="s">
        <v>114</v>
      </c>
      <c r="BJ176" s="23" t="s">
        <v>128</v>
      </c>
      <c r="BK176" t="s">
        <v>1096</v>
      </c>
      <c r="BL176" s="23" t="s">
        <v>683</v>
      </c>
      <c r="BM176" s="28">
        <v>28400000</v>
      </c>
      <c r="BN176" s="72">
        <f t="shared" si="21"/>
        <v>9.4666666666666663E-2</v>
      </c>
    </row>
    <row r="177" spans="1:66" ht="15">
      <c r="A177" s="28">
        <v>173</v>
      </c>
      <c r="B177" s="23" t="s">
        <v>685</v>
      </c>
      <c r="C177" s="28" t="s">
        <v>1320</v>
      </c>
      <c r="D177" s="27" t="s">
        <v>684</v>
      </c>
      <c r="E177" s="43">
        <f ca="1">IF(AW177="Y","Defaulted",IF(OR(IFERROR(_xlfn.XLOOKUP(I177,Library!$J:$J,Library!$P:$P),AK177)=6,IFERROR(_xlfn.XLOOKUP(I177,Library!$J:$J,Library!$P:$P),AK177)=7),"N/A",AO177))</f>
        <v>3</v>
      </c>
      <c r="F177" s="25" t="str">
        <f t="shared" si="25"/>
        <v>Y</v>
      </c>
      <c r="G177" s="25" t="str">
        <f t="shared" si="26"/>
        <v>N</v>
      </c>
      <c r="H177" s="25" t="s">
        <v>128</v>
      </c>
      <c r="I177" s="29" t="s">
        <v>1910</v>
      </c>
      <c r="J177" s="44" t="str">
        <f t="shared" si="32"/>
        <v>投资级别优先可赎回/可售回债</v>
      </c>
      <c r="K177" s="27" t="s">
        <v>21</v>
      </c>
      <c r="L177" s="29">
        <v>93.182000000000002</v>
      </c>
      <c r="M177" s="29">
        <v>93.379000000000005</v>
      </c>
      <c r="N177" s="29">
        <v>4.6681339531074766</v>
      </c>
      <c r="O177" s="29">
        <v>4.6217407913234236</v>
      </c>
      <c r="P177" s="30">
        <v>3.125</v>
      </c>
      <c r="Q177" s="27" t="s">
        <v>107</v>
      </c>
      <c r="R177" s="31">
        <v>2</v>
      </c>
      <c r="S177" s="25" t="s">
        <v>3647</v>
      </c>
      <c r="T177" s="25" t="s">
        <v>110</v>
      </c>
      <c r="U177" s="25" t="s">
        <v>2131</v>
      </c>
      <c r="V177" s="25" t="s">
        <v>128</v>
      </c>
      <c r="W177" s="23" t="s">
        <v>956</v>
      </c>
      <c r="X177" s="23" t="s">
        <v>985</v>
      </c>
      <c r="Y177" s="23" t="s">
        <v>980</v>
      </c>
      <c r="Z177" s="23" t="s">
        <v>1066</v>
      </c>
      <c r="AA177" s="23" t="s">
        <v>1041</v>
      </c>
      <c r="AB177" s="23" t="s">
        <v>108</v>
      </c>
      <c r="AC177" s="23" t="s">
        <v>2219</v>
      </c>
      <c r="AD177" s="25">
        <f t="shared" ca="1" si="31"/>
        <v>5.0191780821917806</v>
      </c>
      <c r="AE177" s="32">
        <v>400000000</v>
      </c>
      <c r="AF177" s="33">
        <f>VLOOKUP(J177,Library!A:B,2,0)</f>
        <v>1</v>
      </c>
      <c r="AG177" s="33">
        <f>VLOOKUP(J177,Library!A:G,7,0)</f>
        <v>3</v>
      </c>
      <c r="AH177" s="28" t="str">
        <f>VLOOKUP(W177,Library!W:X,2,0)</f>
        <v>N/A</v>
      </c>
      <c r="AI177" s="28">
        <f>VLOOKUP(X177,Library!Y:Z,2,0)</f>
        <v>4</v>
      </c>
      <c r="AJ177" s="28">
        <f>VLOOKUP(Y177,Library!AA:AB,2,0)</f>
        <v>3</v>
      </c>
      <c r="AK177" s="33">
        <f>IF(MAX(AH177,AI177,AJ177)=0,VLOOKUP(I177,Library!$J:$P,7,0),MAX(AH177,AI177,AJ177))</f>
        <v>4</v>
      </c>
      <c r="AL177" s="33">
        <f t="shared" ca="1" si="28"/>
        <v>4</v>
      </c>
      <c r="AM177" s="33">
        <f>VLOOKUP(AB177,Library!T:U,2,0)</f>
        <v>1</v>
      </c>
      <c r="AN177" s="34">
        <f t="shared" ca="1" si="29"/>
        <v>2.5499999999999998</v>
      </c>
      <c r="AO177" s="33">
        <f t="shared" ca="1" si="30"/>
        <v>3</v>
      </c>
      <c r="AP177" s="28" t="s">
        <v>127</v>
      </c>
      <c r="AQ177" s="25" t="s">
        <v>128</v>
      </c>
      <c r="AR177" s="28" t="s">
        <v>407</v>
      </c>
      <c r="AS177" s="28" t="s">
        <v>2489</v>
      </c>
      <c r="AT177" s="28" t="s">
        <v>1814</v>
      </c>
      <c r="AU177" s="23" t="s">
        <v>2490</v>
      </c>
      <c r="AV177" s="23" t="s">
        <v>35</v>
      </c>
      <c r="AW177" s="25" t="s">
        <v>128</v>
      </c>
      <c r="AX177" s="25" t="s">
        <v>128</v>
      </c>
      <c r="AY177" s="25" t="s">
        <v>128</v>
      </c>
      <c r="AZ177" s="25" t="s">
        <v>128</v>
      </c>
      <c r="BA177" s="25" t="s">
        <v>128</v>
      </c>
      <c r="BB177" s="25" t="s">
        <v>128</v>
      </c>
      <c r="BC177" s="25" t="s">
        <v>128</v>
      </c>
      <c r="BD177" s="25" t="s">
        <v>128</v>
      </c>
      <c r="BE177" s="25" t="s">
        <v>128</v>
      </c>
      <c r="BF177" s="25" t="s">
        <v>128</v>
      </c>
      <c r="BG177" s="25" t="s">
        <v>128</v>
      </c>
      <c r="BH177" s="25" t="s">
        <v>128</v>
      </c>
      <c r="BI177" s="25" t="s">
        <v>114</v>
      </c>
      <c r="BJ177" s="23" t="s">
        <v>128</v>
      </c>
      <c r="BK177" t="s">
        <v>1096</v>
      </c>
      <c r="BL177" s="23" t="s">
        <v>685</v>
      </c>
      <c r="BM177" s="28">
        <v>5950000</v>
      </c>
      <c r="BN177" s="72">
        <f t="shared" si="21"/>
        <v>1.4874999999999999E-2</v>
      </c>
    </row>
    <row r="178" spans="1:66" ht="15">
      <c r="A178" s="28">
        <v>174</v>
      </c>
      <c r="B178" s="23" t="s">
        <v>686</v>
      </c>
      <c r="C178" s="28" t="s">
        <v>1321</v>
      </c>
      <c r="D178" s="27" t="s">
        <v>687</v>
      </c>
      <c r="E178" s="43">
        <f ca="1">IF(AW178="Y","Defaulted",IF(OR(IFERROR(_xlfn.XLOOKUP(I178,Library!$J:$J,Library!$P:$P),AK178)=6,IFERROR(_xlfn.XLOOKUP(I178,Library!$J:$J,Library!$P:$P),AK178)=7),"N/A",AO178))</f>
        <v>2</v>
      </c>
      <c r="F178" s="25" t="str">
        <f t="shared" si="25"/>
        <v>N</v>
      </c>
      <c r="G178" s="25" t="str">
        <f t="shared" si="26"/>
        <v>N</v>
      </c>
      <c r="H178" s="25" t="s">
        <v>128</v>
      </c>
      <c r="I178" s="29" t="s">
        <v>1912</v>
      </c>
      <c r="J178" s="44" t="str">
        <f t="shared" si="32"/>
        <v>投资级别优先普通债</v>
      </c>
      <c r="K178" s="27" t="s">
        <v>21</v>
      </c>
      <c r="L178" s="29">
        <v>99.465000000000003</v>
      </c>
      <c r="M178" s="29">
        <v>99.534000000000006</v>
      </c>
      <c r="N178" s="29">
        <v>4.6493142950131583</v>
      </c>
      <c r="O178" s="29">
        <v>4.4075625725694083</v>
      </c>
      <c r="P178" s="30">
        <v>2.8</v>
      </c>
      <c r="Q178" s="27" t="s">
        <v>107</v>
      </c>
      <c r="R178" s="31">
        <v>2</v>
      </c>
      <c r="S178" s="25" t="s">
        <v>3676</v>
      </c>
      <c r="T178" s="25" t="s">
        <v>128</v>
      </c>
      <c r="U178" s="25" t="s">
        <v>3496</v>
      </c>
      <c r="V178" s="25" t="s">
        <v>128</v>
      </c>
      <c r="W178" s="23" t="s">
        <v>8</v>
      </c>
      <c r="X178" s="23" t="s">
        <v>8</v>
      </c>
      <c r="Y178" s="23" t="s">
        <v>77</v>
      </c>
      <c r="Z178" s="23" t="s">
        <v>1066</v>
      </c>
      <c r="AA178" s="23" t="s">
        <v>1041</v>
      </c>
      <c r="AB178" s="23" t="s">
        <v>108</v>
      </c>
      <c r="AC178" s="23" t="s">
        <v>2220</v>
      </c>
      <c r="AD178" s="25">
        <f t="shared" ca="1" si="31"/>
        <v>0.30136986301369861</v>
      </c>
      <c r="AE178" s="32">
        <v>500000000</v>
      </c>
      <c r="AF178" s="33">
        <f>VLOOKUP(J178,Library!A:B,2,0)</f>
        <v>1</v>
      </c>
      <c r="AG178" s="33">
        <f>VLOOKUP(J178,Library!A:G,7,0)</f>
        <v>3</v>
      </c>
      <c r="AH178" s="28" t="str">
        <f>VLOOKUP(W178,Library!W:X,2,0)</f>
        <v>N/A</v>
      </c>
      <c r="AI178" s="28" t="str">
        <f>VLOOKUP(X178,Library!Y:Z,2,0)</f>
        <v>N/A</v>
      </c>
      <c r="AJ178" s="28">
        <f>VLOOKUP(Y178,Library!AA:AB,2,0)</f>
        <v>3</v>
      </c>
      <c r="AK178" s="33">
        <f>IF(MAX(AH178,AI178,AJ178)=0,VLOOKUP(I178,Library!$J:$P,7,0),MAX(AH178,AI178,AJ178))</f>
        <v>3</v>
      </c>
      <c r="AL178" s="33">
        <f t="shared" ca="1" si="28"/>
        <v>2</v>
      </c>
      <c r="AM178" s="33">
        <f>VLOOKUP(AB178,Library!T:U,2,0)</f>
        <v>1</v>
      </c>
      <c r="AN178" s="34">
        <f t="shared" ca="1" si="29"/>
        <v>2.1</v>
      </c>
      <c r="AO178" s="33">
        <f t="shared" ca="1" si="30"/>
        <v>2</v>
      </c>
      <c r="AP178" s="28" t="s">
        <v>127</v>
      </c>
      <c r="AQ178" s="25" t="s">
        <v>128</v>
      </c>
      <c r="AR178" s="28" t="s">
        <v>2491</v>
      </c>
      <c r="AS178" s="28" t="s">
        <v>2492</v>
      </c>
      <c r="AT178" s="28" t="s">
        <v>1815</v>
      </c>
      <c r="AU178" s="23" t="s">
        <v>114</v>
      </c>
      <c r="AV178" s="23" t="s">
        <v>115</v>
      </c>
      <c r="AW178" s="25" t="s">
        <v>128</v>
      </c>
      <c r="AX178" s="25" t="s">
        <v>128</v>
      </c>
      <c r="AY178" s="25" t="s">
        <v>128</v>
      </c>
      <c r="AZ178" s="25" t="s">
        <v>128</v>
      </c>
      <c r="BA178" s="25" t="s">
        <v>128</v>
      </c>
      <c r="BB178" s="25" t="s">
        <v>128</v>
      </c>
      <c r="BC178" s="25" t="s">
        <v>128</v>
      </c>
      <c r="BD178" s="25" t="s">
        <v>128</v>
      </c>
      <c r="BE178" s="25" t="s">
        <v>128</v>
      </c>
      <c r="BF178" s="25" t="s">
        <v>128</v>
      </c>
      <c r="BG178" s="25" t="s">
        <v>128</v>
      </c>
      <c r="BH178" s="25" t="s">
        <v>128</v>
      </c>
      <c r="BI178" s="25" t="s">
        <v>114</v>
      </c>
      <c r="BJ178" s="23" t="s">
        <v>128</v>
      </c>
      <c r="BK178" t="s">
        <v>3458</v>
      </c>
      <c r="BL178" s="23" t="s">
        <v>686</v>
      </c>
      <c r="BM178" s="28">
        <v>53100000</v>
      </c>
      <c r="BN178" s="72">
        <f t="shared" si="21"/>
        <v>0.1062</v>
      </c>
    </row>
    <row r="179" spans="1:66" ht="15">
      <c r="A179" s="28">
        <v>175</v>
      </c>
      <c r="B179" s="23" t="s">
        <v>689</v>
      </c>
      <c r="C179" s="28" t="s">
        <v>1322</v>
      </c>
      <c r="D179" s="27" t="s">
        <v>691</v>
      </c>
      <c r="E179" s="43">
        <f ca="1">IF(AW179="Y","Defaulted",IF(OR(IFERROR(_xlfn.XLOOKUP(I179,Library!$J:$J,Library!$P:$P),AK179)=6,IFERROR(_xlfn.XLOOKUP(I179,Library!$J:$J,Library!$P:$P),AK179)=7),"N/A",AO179))</f>
        <v>3</v>
      </c>
      <c r="F179" s="25" t="str">
        <f t="shared" si="25"/>
        <v>N</v>
      </c>
      <c r="G179" s="25" t="str">
        <f t="shared" si="26"/>
        <v>N</v>
      </c>
      <c r="H179" s="25" t="s">
        <v>128</v>
      </c>
      <c r="I179" s="29" t="s">
        <v>1914</v>
      </c>
      <c r="J179" s="44" t="str">
        <f t="shared" si="32"/>
        <v>投资级别优先普通债</v>
      </c>
      <c r="K179" s="27" t="s">
        <v>20</v>
      </c>
      <c r="L179" s="29">
        <v>91.936999999999998</v>
      </c>
      <c r="M179" s="29">
        <v>92.13</v>
      </c>
      <c r="N179" s="29">
        <v>4.2508180970656797</v>
      </c>
      <c r="O179" s="29">
        <v>4.2006057535336865</v>
      </c>
      <c r="P179" s="30">
        <v>2.25</v>
      </c>
      <c r="Q179" s="27" t="s">
        <v>107</v>
      </c>
      <c r="R179" s="31">
        <v>2</v>
      </c>
      <c r="S179" s="25" t="s">
        <v>3536</v>
      </c>
      <c r="T179" s="25" t="s">
        <v>128</v>
      </c>
      <c r="U179" s="25" t="s">
        <v>3496</v>
      </c>
      <c r="V179" s="25" t="s">
        <v>128</v>
      </c>
      <c r="W179" s="23" t="s">
        <v>77</v>
      </c>
      <c r="X179" s="23" t="s">
        <v>8</v>
      </c>
      <c r="Y179" s="23" t="s">
        <v>77</v>
      </c>
      <c r="Z179" s="23" t="s">
        <v>1066</v>
      </c>
      <c r="AA179" s="23" t="s">
        <v>1041</v>
      </c>
      <c r="AB179" s="23" t="s">
        <v>108</v>
      </c>
      <c r="AC179" s="23" t="s">
        <v>2221</v>
      </c>
      <c r="AD179" s="25">
        <f t="shared" ca="1" si="31"/>
        <v>4.4821917808219176</v>
      </c>
      <c r="AE179" s="32">
        <v>500000000</v>
      </c>
      <c r="AF179" s="33">
        <f>VLOOKUP(J179,Library!A:B,2,0)</f>
        <v>1</v>
      </c>
      <c r="AG179" s="33">
        <f>VLOOKUP(J179,Library!A:G,7,0)</f>
        <v>3</v>
      </c>
      <c r="AH179" s="28">
        <f>VLOOKUP(W179,Library!W:X,2,0)</f>
        <v>3</v>
      </c>
      <c r="AI179" s="28" t="str">
        <f>VLOOKUP(X179,Library!Y:Z,2,0)</f>
        <v>N/A</v>
      </c>
      <c r="AJ179" s="28">
        <f>VLOOKUP(Y179,Library!AA:AB,2,0)</f>
        <v>3</v>
      </c>
      <c r="AK179" s="33">
        <f>IF(MAX(AH179,AI179,AJ179)=0,VLOOKUP(I179,Library!$J:$P,7,0),MAX(AH179,AI179,AJ179))</f>
        <v>3</v>
      </c>
      <c r="AL179" s="33">
        <f t="shared" ca="1" si="28"/>
        <v>3</v>
      </c>
      <c r="AM179" s="33">
        <f>VLOOKUP(AB179,Library!T:U,2,0)</f>
        <v>1</v>
      </c>
      <c r="AN179" s="34">
        <f t="shared" ca="1" si="29"/>
        <v>2.2000000000000002</v>
      </c>
      <c r="AO179" s="33">
        <f t="shared" ca="1" si="30"/>
        <v>3</v>
      </c>
      <c r="AP179" s="28" t="s">
        <v>127</v>
      </c>
      <c r="AQ179" s="25" t="s">
        <v>128</v>
      </c>
      <c r="AR179" s="28" t="s">
        <v>111</v>
      </c>
      <c r="AS179" s="28" t="s">
        <v>2493</v>
      </c>
      <c r="AT179" s="28" t="s">
        <v>1816</v>
      </c>
      <c r="AU179" s="23" t="s">
        <v>114</v>
      </c>
      <c r="AV179" s="23" t="s">
        <v>115</v>
      </c>
      <c r="AW179" s="25" t="s">
        <v>128</v>
      </c>
      <c r="AX179" s="25" t="s">
        <v>128</v>
      </c>
      <c r="AY179" s="25" t="s">
        <v>128</v>
      </c>
      <c r="AZ179" s="25" t="s">
        <v>128</v>
      </c>
      <c r="BA179" s="25" t="s">
        <v>128</v>
      </c>
      <c r="BB179" s="25" t="s">
        <v>128</v>
      </c>
      <c r="BC179" s="25" t="s">
        <v>128</v>
      </c>
      <c r="BD179" s="25" t="s">
        <v>128</v>
      </c>
      <c r="BE179" s="25" t="s">
        <v>128</v>
      </c>
      <c r="BF179" s="25" t="s">
        <v>128</v>
      </c>
      <c r="BG179" s="25" t="s">
        <v>128</v>
      </c>
      <c r="BH179" s="25" t="s">
        <v>128</v>
      </c>
      <c r="BI179" s="25" t="s">
        <v>114</v>
      </c>
      <c r="BJ179" s="23" t="s">
        <v>128</v>
      </c>
      <c r="BK179" t="s">
        <v>1042</v>
      </c>
      <c r="BL179" s="23" t="s">
        <v>689</v>
      </c>
      <c r="BM179" s="28">
        <v>16520000</v>
      </c>
      <c r="BN179" s="72">
        <f t="shared" si="21"/>
        <v>3.304E-2</v>
      </c>
    </row>
    <row r="180" spans="1:66" ht="15">
      <c r="A180" s="28">
        <v>176</v>
      </c>
      <c r="B180" s="23" t="s">
        <v>690</v>
      </c>
      <c r="C180" s="28" t="s">
        <v>1323</v>
      </c>
      <c r="D180" s="27" t="s">
        <v>691</v>
      </c>
      <c r="E180" s="43">
        <f ca="1">IF(AW180="Y","Defaulted",IF(OR(IFERROR(_xlfn.XLOOKUP(I180,Library!$J:$J,Library!$P:$P),AK180)=6,IFERROR(_xlfn.XLOOKUP(I180,Library!$J:$J,Library!$P:$P),AK180)=7),"N/A",AO180))</f>
        <v>2</v>
      </c>
      <c r="F180" s="25" t="str">
        <f t="shared" si="25"/>
        <v>N</v>
      </c>
      <c r="G180" s="25" t="str">
        <f t="shared" si="26"/>
        <v>N</v>
      </c>
      <c r="H180" s="25" t="s">
        <v>128</v>
      </c>
      <c r="I180" s="29" t="s">
        <v>116</v>
      </c>
      <c r="J180" s="44" t="str">
        <f t="shared" si="32"/>
        <v>投资级别优先普通债</v>
      </c>
      <c r="K180" s="27" t="s">
        <v>20</v>
      </c>
      <c r="L180" s="29">
        <v>99.406999999999996</v>
      </c>
      <c r="M180" s="29">
        <v>99.516999999999996</v>
      </c>
      <c r="N180" s="29">
        <v>4.134315546010602</v>
      </c>
      <c r="O180" s="29">
        <v>4.0159998466057791</v>
      </c>
      <c r="P180" s="30">
        <v>3.5</v>
      </c>
      <c r="Q180" s="27" t="s">
        <v>107</v>
      </c>
      <c r="R180" s="31">
        <v>2</v>
      </c>
      <c r="S180" s="25" t="s">
        <v>3677</v>
      </c>
      <c r="T180" s="25" t="s">
        <v>128</v>
      </c>
      <c r="U180" s="25" t="s">
        <v>3496</v>
      </c>
      <c r="V180" s="25" t="s">
        <v>128</v>
      </c>
      <c r="W180" s="23" t="s">
        <v>8</v>
      </c>
      <c r="X180" s="23" t="s">
        <v>975</v>
      </c>
      <c r="Y180" s="23" t="s">
        <v>77</v>
      </c>
      <c r="Z180" s="23" t="s">
        <v>1066</v>
      </c>
      <c r="AA180" s="23" t="s">
        <v>114</v>
      </c>
      <c r="AB180" s="23" t="s">
        <v>108</v>
      </c>
      <c r="AC180" s="23" t="s">
        <v>2222</v>
      </c>
      <c r="AD180" s="25">
        <f t="shared" ca="1" si="31"/>
        <v>0.9726027397260274</v>
      </c>
      <c r="AE180" s="32">
        <v>300000000</v>
      </c>
      <c r="AF180" s="33">
        <f>VLOOKUP(J180,Library!A:B,2,0)</f>
        <v>1</v>
      </c>
      <c r="AG180" s="33">
        <f>VLOOKUP(J180,Library!A:G,7,0)</f>
        <v>3</v>
      </c>
      <c r="AH180" s="28" t="str">
        <f>VLOOKUP(W180,Library!W:X,2,0)</f>
        <v>N/A</v>
      </c>
      <c r="AI180" s="28">
        <f>VLOOKUP(X180,Library!Y:Z,2,0)</f>
        <v>3</v>
      </c>
      <c r="AJ180" s="28">
        <f>VLOOKUP(Y180,Library!AA:AB,2,0)</f>
        <v>3</v>
      </c>
      <c r="AK180" s="33">
        <f>IF(MAX(AH180,AI180,AJ180)=0,VLOOKUP(I180,Library!$J:$P,7,0),MAX(AH180,AI180,AJ180))</f>
        <v>3</v>
      </c>
      <c r="AL180" s="33">
        <f t="shared" ca="1" si="28"/>
        <v>2</v>
      </c>
      <c r="AM180" s="33">
        <f>VLOOKUP(AB180,Library!T:U,2,0)</f>
        <v>1</v>
      </c>
      <c r="AN180" s="34">
        <f t="shared" ca="1" si="29"/>
        <v>2.1</v>
      </c>
      <c r="AO180" s="33">
        <f t="shared" ca="1" si="30"/>
        <v>2</v>
      </c>
      <c r="AP180" s="28" t="s">
        <v>136</v>
      </c>
      <c r="AQ180" s="25" t="s">
        <v>128</v>
      </c>
      <c r="AR180" s="28" t="s">
        <v>111</v>
      </c>
      <c r="AS180" s="28" t="s">
        <v>117</v>
      </c>
      <c r="AT180" s="28" t="s">
        <v>118</v>
      </c>
      <c r="AU180" s="23" t="s">
        <v>114</v>
      </c>
      <c r="AV180" s="23" t="s">
        <v>115</v>
      </c>
      <c r="AW180" s="25" t="s">
        <v>128</v>
      </c>
      <c r="AX180" s="25" t="s">
        <v>128</v>
      </c>
      <c r="AY180" s="25" t="s">
        <v>128</v>
      </c>
      <c r="AZ180" s="25" t="s">
        <v>128</v>
      </c>
      <c r="BA180" s="25" t="s">
        <v>128</v>
      </c>
      <c r="BB180" s="25" t="s">
        <v>128</v>
      </c>
      <c r="BC180" s="25" t="s">
        <v>128</v>
      </c>
      <c r="BD180" s="25" t="s">
        <v>128</v>
      </c>
      <c r="BE180" s="25" t="s">
        <v>128</v>
      </c>
      <c r="BF180" s="25" t="s">
        <v>128</v>
      </c>
      <c r="BG180" s="25" t="s">
        <v>128</v>
      </c>
      <c r="BH180" s="25" t="s">
        <v>128</v>
      </c>
      <c r="BI180" s="25" t="s">
        <v>114</v>
      </c>
      <c r="BJ180" s="23" t="s">
        <v>128</v>
      </c>
      <c r="BK180" t="s">
        <v>1042</v>
      </c>
      <c r="BL180" s="23" t="s">
        <v>690</v>
      </c>
      <c r="BM180" s="28">
        <v>46500000</v>
      </c>
      <c r="BN180" s="72">
        <f t="shared" si="21"/>
        <v>0.155</v>
      </c>
    </row>
    <row r="181" spans="1:66" ht="15">
      <c r="A181" s="28">
        <v>177</v>
      </c>
      <c r="B181" s="23" t="s">
        <v>693</v>
      </c>
      <c r="C181" s="28" t="s">
        <v>1324</v>
      </c>
      <c r="D181" s="27" t="s">
        <v>692</v>
      </c>
      <c r="E181" s="43">
        <f ca="1">IF(AW181="Y","Defaulted",IF(OR(IFERROR(_xlfn.XLOOKUP(I181,Library!$J:$J,Library!$P:$P),AK181)=6,IFERROR(_xlfn.XLOOKUP(I181,Library!$J:$J,Library!$P:$P),AK181)=7),"N/A",AO181))</f>
        <v>4</v>
      </c>
      <c r="F181" s="25" t="str">
        <f t="shared" si="25"/>
        <v>Y</v>
      </c>
      <c r="G181" s="25" t="str">
        <f t="shared" si="26"/>
        <v>Y</v>
      </c>
      <c r="H181" s="25" t="s">
        <v>128</v>
      </c>
      <c r="I181" s="29" t="s">
        <v>1917</v>
      </c>
      <c r="J181" s="44" t="str">
        <f t="shared" si="32"/>
        <v>保释债（Bail in feature）</v>
      </c>
      <c r="K181" s="27" t="s">
        <v>25</v>
      </c>
      <c r="L181" s="29">
        <v>100.172</v>
      </c>
      <c r="M181" s="29">
        <v>100.264</v>
      </c>
      <c r="N181" s="29">
        <v>5.2705389962391083</v>
      </c>
      <c r="O181" s="29">
        <v>5.2253864444182643</v>
      </c>
      <c r="P181" s="30">
        <v>5.125</v>
      </c>
      <c r="Q181" s="27" t="s">
        <v>126</v>
      </c>
      <c r="R181" s="31">
        <v>2</v>
      </c>
      <c r="S181" s="25" t="s">
        <v>2404</v>
      </c>
      <c r="T181" s="25" t="s">
        <v>110</v>
      </c>
      <c r="U181" s="25" t="s">
        <v>2496</v>
      </c>
      <c r="V181" s="25" t="s">
        <v>128</v>
      </c>
      <c r="W181" s="23" t="s">
        <v>989</v>
      </c>
      <c r="X181" s="23" t="s">
        <v>990</v>
      </c>
      <c r="Y181" s="23" t="s">
        <v>8</v>
      </c>
      <c r="Z181" s="23" t="s">
        <v>1080</v>
      </c>
      <c r="AA181" s="23" t="s">
        <v>114</v>
      </c>
      <c r="AB181" s="23" t="s">
        <v>108</v>
      </c>
      <c r="AC181" s="23" t="s">
        <v>2224</v>
      </c>
      <c r="AD181" s="25">
        <f t="shared" ca="1" si="31"/>
        <v>2.1890410958904107</v>
      </c>
      <c r="AE181" s="32">
        <v>250000000</v>
      </c>
      <c r="AF181" s="33">
        <f>VLOOKUP(J181,Library!A:B,2,0)</f>
        <v>3</v>
      </c>
      <c r="AG181" s="33">
        <f>VLOOKUP(J181,Library!A:G,7,0)</f>
        <v>3</v>
      </c>
      <c r="AH181" s="28">
        <f>VLOOKUP(W181,Library!W:X,2,0)</f>
        <v>4</v>
      </c>
      <c r="AI181" s="28">
        <f>VLOOKUP(X181,Library!Y:Z,2,0)</f>
        <v>4</v>
      </c>
      <c r="AJ181" s="28" t="str">
        <f>VLOOKUP(Y181,Library!AA:AB,2,0)</f>
        <v>N/A</v>
      </c>
      <c r="AK181" s="33">
        <f>IF(MAX(AH181,AI181,AJ181)=0,VLOOKUP(I181,Library!$J:$P,7,0),MAX(AH181,AI181,AJ181))</f>
        <v>4</v>
      </c>
      <c r="AL181" s="33">
        <f t="shared" ca="1" si="28"/>
        <v>3</v>
      </c>
      <c r="AM181" s="33">
        <f>VLOOKUP(AB181,Library!T:U,2,0)</f>
        <v>1</v>
      </c>
      <c r="AN181" s="34">
        <f t="shared" ca="1" si="29"/>
        <v>3.1499999999999995</v>
      </c>
      <c r="AO181" s="33">
        <f t="shared" ca="1" si="30"/>
        <v>4</v>
      </c>
      <c r="AP181" s="28" t="s">
        <v>127</v>
      </c>
      <c r="AQ181" s="25" t="s">
        <v>128</v>
      </c>
      <c r="AR181" s="28" t="s">
        <v>2494</v>
      </c>
      <c r="AS181" s="28" t="s">
        <v>2495</v>
      </c>
      <c r="AT181" s="28" t="s">
        <v>1714</v>
      </c>
      <c r="AU181" s="23" t="s">
        <v>2496</v>
      </c>
      <c r="AV181" s="23" t="s">
        <v>35</v>
      </c>
      <c r="AW181" s="25" t="s">
        <v>128</v>
      </c>
      <c r="AX181" s="25" t="s">
        <v>128</v>
      </c>
      <c r="AY181" s="25" t="s">
        <v>128</v>
      </c>
      <c r="AZ181" s="25" t="s">
        <v>128</v>
      </c>
      <c r="BA181" s="25" t="s">
        <v>128</v>
      </c>
      <c r="BB181" s="25" t="s">
        <v>110</v>
      </c>
      <c r="BC181" s="25" t="s">
        <v>128</v>
      </c>
      <c r="BD181" s="25" t="s">
        <v>128</v>
      </c>
      <c r="BE181" s="25" t="s">
        <v>128</v>
      </c>
      <c r="BF181" s="25" t="s">
        <v>128</v>
      </c>
      <c r="BG181" s="25" t="s">
        <v>110</v>
      </c>
      <c r="BH181" s="25" t="s">
        <v>128</v>
      </c>
      <c r="BI181" s="25" t="s">
        <v>114</v>
      </c>
      <c r="BJ181" s="23" t="s">
        <v>128</v>
      </c>
      <c r="BK181" t="s">
        <v>1042</v>
      </c>
      <c r="BL181" s="23" t="s">
        <v>693</v>
      </c>
      <c r="BM181" s="28">
        <v>21450000</v>
      </c>
      <c r="BN181" s="72">
        <f t="shared" si="21"/>
        <v>8.5800000000000001E-2</v>
      </c>
    </row>
    <row r="182" spans="1:66" ht="15">
      <c r="A182" s="28">
        <v>178</v>
      </c>
      <c r="B182" s="23" t="s">
        <v>695</v>
      </c>
      <c r="C182" s="28" t="s">
        <v>1325</v>
      </c>
      <c r="D182" s="27" t="s">
        <v>694</v>
      </c>
      <c r="E182" s="43">
        <f ca="1">IF(AW182="Y","Defaulted",IF(OR(IFERROR(_xlfn.XLOOKUP(I182,Library!$J:$J,Library!$P:$P),AK182)=6,IFERROR(_xlfn.XLOOKUP(I182,Library!$J:$J,Library!$P:$P),AK182)=7),"N/A",AO182))</f>
        <v>2</v>
      </c>
      <c r="F182" s="25" t="str">
        <f t="shared" si="25"/>
        <v>N</v>
      </c>
      <c r="G182" s="25" t="str">
        <f t="shared" si="26"/>
        <v>N</v>
      </c>
      <c r="H182" s="25" t="s">
        <v>128</v>
      </c>
      <c r="I182" s="29" t="s">
        <v>1918</v>
      </c>
      <c r="J182" s="44" t="str">
        <f t="shared" si="32"/>
        <v>投资级别优先普通债</v>
      </c>
      <c r="K182" s="27" t="s">
        <v>20</v>
      </c>
      <c r="L182" s="29">
        <v>99.909000000000006</v>
      </c>
      <c r="M182" s="29">
        <v>99.921000000000006</v>
      </c>
      <c r="N182" s="29">
        <v>4.1640312038791665</v>
      </c>
      <c r="O182" s="29">
        <v>4.005428409554904</v>
      </c>
      <c r="P182" s="30">
        <v>3</v>
      </c>
      <c r="Q182" s="27" t="s">
        <v>107</v>
      </c>
      <c r="R182" s="31">
        <v>2</v>
      </c>
      <c r="S182" s="25" t="s">
        <v>3528</v>
      </c>
      <c r="T182" s="25" t="s">
        <v>128</v>
      </c>
      <c r="U182" s="25" t="s">
        <v>3496</v>
      </c>
      <c r="V182" s="25" t="s">
        <v>128</v>
      </c>
      <c r="W182" s="23" t="s">
        <v>974</v>
      </c>
      <c r="X182" s="23" t="s">
        <v>975</v>
      </c>
      <c r="Y182" s="23" t="s">
        <v>8</v>
      </c>
      <c r="Z182" s="23" t="s">
        <v>1066</v>
      </c>
      <c r="AA182" s="23" t="s">
        <v>114</v>
      </c>
      <c r="AB182" s="23" t="s">
        <v>108</v>
      </c>
      <c r="AC182" s="23" t="s">
        <v>2225</v>
      </c>
      <c r="AD182" s="25">
        <f t="shared" ca="1" si="31"/>
        <v>8.7671232876712329E-2</v>
      </c>
      <c r="AE182" s="32">
        <v>600000000</v>
      </c>
      <c r="AF182" s="33">
        <f>VLOOKUP(J182,Library!A:B,2,0)</f>
        <v>1</v>
      </c>
      <c r="AG182" s="33">
        <f>VLOOKUP(J182,Library!A:G,7,0)</f>
        <v>3</v>
      </c>
      <c r="AH182" s="28">
        <f>VLOOKUP(W182,Library!W:X,2,0)</f>
        <v>3</v>
      </c>
      <c r="AI182" s="28">
        <f>VLOOKUP(X182,Library!Y:Z,2,0)</f>
        <v>3</v>
      </c>
      <c r="AJ182" s="28" t="str">
        <f>VLOOKUP(Y182,Library!AA:AB,2,0)</f>
        <v>N/A</v>
      </c>
      <c r="AK182" s="33">
        <f>IF(MAX(AH182,AI182,AJ182)=0,VLOOKUP(I182,Library!$J:$P,7,0),MAX(AH182,AI182,AJ182))</f>
        <v>3</v>
      </c>
      <c r="AL182" s="33">
        <f t="shared" ca="1" si="28"/>
        <v>2</v>
      </c>
      <c r="AM182" s="33">
        <f>VLOOKUP(AB182,Library!T:U,2,0)</f>
        <v>1</v>
      </c>
      <c r="AN182" s="34">
        <f t="shared" ca="1" si="29"/>
        <v>2.1</v>
      </c>
      <c r="AO182" s="33">
        <f t="shared" ca="1" si="30"/>
        <v>2</v>
      </c>
      <c r="AP182" s="28" t="s">
        <v>127</v>
      </c>
      <c r="AQ182" s="25" t="s">
        <v>128</v>
      </c>
      <c r="AR182" s="28" t="s">
        <v>111</v>
      </c>
      <c r="AS182" s="28" t="s">
        <v>2467</v>
      </c>
      <c r="AT182" s="28" t="s">
        <v>1804</v>
      </c>
      <c r="AU182" s="23" t="s">
        <v>114</v>
      </c>
      <c r="AV182" s="23" t="s">
        <v>115</v>
      </c>
      <c r="AW182" s="25" t="s">
        <v>128</v>
      </c>
      <c r="AX182" s="25" t="s">
        <v>128</v>
      </c>
      <c r="AY182" s="25" t="s">
        <v>128</v>
      </c>
      <c r="AZ182" s="25" t="s">
        <v>128</v>
      </c>
      <c r="BA182" s="25" t="s">
        <v>128</v>
      </c>
      <c r="BB182" s="25" t="s">
        <v>128</v>
      </c>
      <c r="BC182" s="25" t="s">
        <v>128</v>
      </c>
      <c r="BD182" s="25" t="s">
        <v>128</v>
      </c>
      <c r="BE182" s="25" t="s">
        <v>128</v>
      </c>
      <c r="BF182" s="25" t="s">
        <v>128</v>
      </c>
      <c r="BG182" s="25" t="s">
        <v>128</v>
      </c>
      <c r="BH182" s="25" t="s">
        <v>128</v>
      </c>
      <c r="BI182" s="25" t="s">
        <v>114</v>
      </c>
      <c r="BJ182" s="23" t="s">
        <v>128</v>
      </c>
      <c r="BK182" t="s">
        <v>1042</v>
      </c>
      <c r="BL182" s="23" t="s">
        <v>695</v>
      </c>
      <c r="BM182" s="28">
        <v>126200000</v>
      </c>
      <c r="BN182" s="72">
        <f t="shared" si="21"/>
        <v>0.21033333333333334</v>
      </c>
    </row>
    <row r="183" spans="1:66" ht="15">
      <c r="A183" s="28">
        <v>179</v>
      </c>
      <c r="B183" s="23" t="s">
        <v>696</v>
      </c>
      <c r="C183" s="28" t="s">
        <v>1326</v>
      </c>
      <c r="D183" s="27" t="s">
        <v>694</v>
      </c>
      <c r="E183" s="43">
        <f ca="1">IF(AW183="Y","Defaulted",IF(OR(IFERROR(_xlfn.XLOOKUP(I183,Library!$J:$J,Library!$P:$P),AK183)=6,IFERROR(_xlfn.XLOOKUP(I183,Library!$J:$J,Library!$P:$P),AK183)=7),"N/A",AO183))</f>
        <v>3</v>
      </c>
      <c r="F183" s="25" t="str">
        <f t="shared" si="25"/>
        <v>N</v>
      </c>
      <c r="G183" s="25" t="str">
        <f t="shared" si="26"/>
        <v>N</v>
      </c>
      <c r="H183" s="25" t="s">
        <v>128</v>
      </c>
      <c r="I183" s="29" t="s">
        <v>1918</v>
      </c>
      <c r="J183" s="44" t="str">
        <f t="shared" si="32"/>
        <v>投资级别优先普通债</v>
      </c>
      <c r="K183" s="27" t="s">
        <v>20</v>
      </c>
      <c r="L183" s="29">
        <v>96.524000000000001</v>
      </c>
      <c r="M183" s="29">
        <v>96.775000000000006</v>
      </c>
      <c r="N183" s="29">
        <v>4.4097044133196865</v>
      </c>
      <c r="O183" s="29">
        <v>4.3794948317740072</v>
      </c>
      <c r="P183" s="30">
        <v>4</v>
      </c>
      <c r="Q183" s="27" t="s">
        <v>107</v>
      </c>
      <c r="R183" s="31">
        <v>2</v>
      </c>
      <c r="S183" s="25" t="s">
        <v>3678</v>
      </c>
      <c r="T183" s="25" t="s">
        <v>128</v>
      </c>
      <c r="U183" s="25" t="s">
        <v>3496</v>
      </c>
      <c r="V183" s="25" t="s">
        <v>128</v>
      </c>
      <c r="W183" s="23" t="s">
        <v>974</v>
      </c>
      <c r="X183" s="23" t="s">
        <v>975</v>
      </c>
      <c r="Y183" s="23" t="s">
        <v>8</v>
      </c>
      <c r="Z183" s="23" t="s">
        <v>1066</v>
      </c>
      <c r="AA183" s="23" t="s">
        <v>114</v>
      </c>
      <c r="AB183" s="23" t="s">
        <v>108</v>
      </c>
      <c r="AC183" s="23" t="s">
        <v>2226</v>
      </c>
      <c r="AD183" s="25">
        <f t="shared" ca="1" si="31"/>
        <v>10.745205479452055</v>
      </c>
      <c r="AE183" s="32">
        <v>500000000</v>
      </c>
      <c r="AF183" s="33">
        <f>VLOOKUP(J183,Library!A:B,2,0)</f>
        <v>1</v>
      </c>
      <c r="AG183" s="33">
        <f>VLOOKUP(J183,Library!A:G,7,0)</f>
        <v>3</v>
      </c>
      <c r="AH183" s="28">
        <f>VLOOKUP(W183,Library!W:X,2,0)</f>
        <v>3</v>
      </c>
      <c r="AI183" s="28">
        <f>VLOOKUP(X183,Library!Y:Z,2,0)</f>
        <v>3</v>
      </c>
      <c r="AJ183" s="28" t="str">
        <f>VLOOKUP(Y183,Library!AA:AB,2,0)</f>
        <v>N/A</v>
      </c>
      <c r="AK183" s="33">
        <f>IF(MAX(AH183,AI183,AJ183)=0,VLOOKUP(I183,Library!$J:$P,7,0),MAX(AH183,AI183,AJ183))</f>
        <v>3</v>
      </c>
      <c r="AL183" s="33">
        <f t="shared" ca="1" si="28"/>
        <v>5</v>
      </c>
      <c r="AM183" s="33">
        <f>VLOOKUP(AB183,Library!T:U,2,0)</f>
        <v>1</v>
      </c>
      <c r="AN183" s="34">
        <f t="shared" ca="1" si="29"/>
        <v>2.4</v>
      </c>
      <c r="AO183" s="33">
        <f t="shared" ca="1" si="30"/>
        <v>3</v>
      </c>
      <c r="AP183" s="28" t="s">
        <v>127</v>
      </c>
      <c r="AQ183" s="25" t="s">
        <v>128</v>
      </c>
      <c r="AR183" s="28" t="s">
        <v>111</v>
      </c>
      <c r="AS183" s="28" t="s">
        <v>2467</v>
      </c>
      <c r="AT183" s="28" t="s">
        <v>1804</v>
      </c>
      <c r="AU183" s="23" t="s">
        <v>114</v>
      </c>
      <c r="AV183" s="23" t="s">
        <v>115</v>
      </c>
      <c r="AW183" s="25" t="s">
        <v>128</v>
      </c>
      <c r="AX183" s="25" t="s">
        <v>128</v>
      </c>
      <c r="AY183" s="25" t="s">
        <v>128</v>
      </c>
      <c r="AZ183" s="25" t="s">
        <v>128</v>
      </c>
      <c r="BA183" s="25" t="s">
        <v>128</v>
      </c>
      <c r="BB183" s="25" t="s">
        <v>128</v>
      </c>
      <c r="BC183" s="25" t="s">
        <v>128</v>
      </c>
      <c r="BD183" s="25" t="s">
        <v>128</v>
      </c>
      <c r="BE183" s="25" t="s">
        <v>128</v>
      </c>
      <c r="BF183" s="25" t="s">
        <v>128</v>
      </c>
      <c r="BG183" s="25" t="s">
        <v>128</v>
      </c>
      <c r="BH183" s="25" t="s">
        <v>128</v>
      </c>
      <c r="BI183" s="25" t="s">
        <v>114</v>
      </c>
      <c r="BJ183" s="23" t="s">
        <v>128</v>
      </c>
      <c r="BK183" t="s">
        <v>1042</v>
      </c>
      <c r="BL183" s="23" t="s">
        <v>696</v>
      </c>
      <c r="BM183" s="28">
        <v>2600000</v>
      </c>
      <c r="BN183" s="72">
        <f t="shared" si="21"/>
        <v>5.1999999999999998E-3</v>
      </c>
    </row>
    <row r="184" spans="1:66" ht="15">
      <c r="A184" s="28">
        <v>180</v>
      </c>
      <c r="B184" s="23" t="s">
        <v>697</v>
      </c>
      <c r="C184" s="28" t="s">
        <v>1327</v>
      </c>
      <c r="D184" s="27" t="s">
        <v>688</v>
      </c>
      <c r="E184" s="43">
        <f ca="1">IF(AW184="Y","Defaulted",IF(OR(IFERROR(_xlfn.XLOOKUP(I184,Library!$J:$J,Library!$P:$P),AK184)=6,IFERROR(_xlfn.XLOOKUP(I184,Library!$J:$J,Library!$P:$P),AK184)=7),"N/A",AO184))</f>
        <v>2</v>
      </c>
      <c r="F184" s="25" t="str">
        <f t="shared" si="25"/>
        <v>N</v>
      </c>
      <c r="G184" s="25" t="str">
        <f t="shared" si="26"/>
        <v>N</v>
      </c>
      <c r="H184" s="25" t="s">
        <v>128</v>
      </c>
      <c r="I184" s="29" t="s">
        <v>1919</v>
      </c>
      <c r="J184" s="44" t="str">
        <f t="shared" si="32"/>
        <v>主权债</v>
      </c>
      <c r="K184" s="27" t="s">
        <v>20</v>
      </c>
      <c r="L184" s="29">
        <v>99.373999999999995</v>
      </c>
      <c r="M184" s="29">
        <v>99.436999999999998</v>
      </c>
      <c r="N184" s="29">
        <v>4.1182796700565296</v>
      </c>
      <c r="O184" s="29">
        <v>4.0428019261437909</v>
      </c>
      <c r="P184" s="30">
        <v>3.375</v>
      </c>
      <c r="Q184" s="27" t="s">
        <v>107</v>
      </c>
      <c r="R184" s="31">
        <v>2</v>
      </c>
      <c r="S184" s="25" t="s">
        <v>3517</v>
      </c>
      <c r="T184" s="25" t="s">
        <v>128</v>
      </c>
      <c r="U184" s="25" t="s">
        <v>3496</v>
      </c>
      <c r="V184" s="25" t="s">
        <v>128</v>
      </c>
      <c r="W184" s="23" t="s">
        <v>974</v>
      </c>
      <c r="X184" s="23" t="s">
        <v>975</v>
      </c>
      <c r="Y184" s="23" t="s">
        <v>8</v>
      </c>
      <c r="Z184" s="23" t="s">
        <v>1066</v>
      </c>
      <c r="AA184" s="23" t="s">
        <v>114</v>
      </c>
      <c r="AB184" s="23" t="s">
        <v>108</v>
      </c>
      <c r="AC184" s="23" t="s">
        <v>2229</v>
      </c>
      <c r="AD184" s="25">
        <f t="shared" ca="1" si="31"/>
        <v>0.87123287671232874</v>
      </c>
      <c r="AE184" s="32">
        <v>850000000</v>
      </c>
      <c r="AF184" s="33">
        <f>VLOOKUP(J184,Library!A:B,2,0)</f>
        <v>1</v>
      </c>
      <c r="AG184" s="33">
        <f>VLOOKUP(J184,Library!A:G,7,0)</f>
        <v>3</v>
      </c>
      <c r="AH184" s="28">
        <f>VLOOKUP(W184,Library!W:X,2,0)</f>
        <v>3</v>
      </c>
      <c r="AI184" s="28">
        <f>VLOOKUP(X184,Library!Y:Z,2,0)</f>
        <v>3</v>
      </c>
      <c r="AJ184" s="28" t="str">
        <f>VLOOKUP(Y184,Library!AA:AB,2,0)</f>
        <v>N/A</v>
      </c>
      <c r="AK184" s="33">
        <f>IF(MAX(AH184,AI184,AJ184)=0,VLOOKUP(I184,Library!$J:$P,7,0),MAX(AH184,AI184,AJ184))</f>
        <v>3</v>
      </c>
      <c r="AL184" s="33">
        <f t="shared" ca="1" si="28"/>
        <v>2</v>
      </c>
      <c r="AM184" s="33">
        <f>VLOOKUP(AB184,Library!T:U,2,0)</f>
        <v>1</v>
      </c>
      <c r="AN184" s="34">
        <f t="shared" ca="1" si="29"/>
        <v>2.1</v>
      </c>
      <c r="AO184" s="33">
        <f t="shared" ca="1" si="30"/>
        <v>2</v>
      </c>
      <c r="AP184" s="28" t="s">
        <v>170</v>
      </c>
      <c r="AQ184" s="25" t="s">
        <v>128</v>
      </c>
      <c r="AR184" s="28" t="s">
        <v>111</v>
      </c>
      <c r="AS184" s="28" t="s">
        <v>2499</v>
      </c>
      <c r="AT184" s="28" t="s">
        <v>1817</v>
      </c>
      <c r="AU184" s="23" t="s">
        <v>114</v>
      </c>
      <c r="AV184" s="23" t="s">
        <v>115</v>
      </c>
      <c r="AW184" s="25" t="s">
        <v>128</v>
      </c>
      <c r="AX184" s="25" t="s">
        <v>128</v>
      </c>
      <c r="AY184" s="25" t="s">
        <v>128</v>
      </c>
      <c r="AZ184" s="25" t="s">
        <v>128</v>
      </c>
      <c r="BA184" s="25" t="s">
        <v>128</v>
      </c>
      <c r="BB184" s="25" t="s">
        <v>128</v>
      </c>
      <c r="BC184" s="25" t="s">
        <v>128</v>
      </c>
      <c r="BD184" s="25" t="s">
        <v>128</v>
      </c>
      <c r="BE184" s="25" t="s">
        <v>128</v>
      </c>
      <c r="BF184" s="25" t="s">
        <v>128</v>
      </c>
      <c r="BG184" s="25" t="s">
        <v>128</v>
      </c>
      <c r="BH184" s="25" t="s">
        <v>128</v>
      </c>
      <c r="BI184" s="25" t="s">
        <v>114</v>
      </c>
      <c r="BJ184" s="23" t="s">
        <v>128</v>
      </c>
      <c r="BK184" t="s">
        <v>1110</v>
      </c>
      <c r="BL184" s="23" t="s">
        <v>697</v>
      </c>
      <c r="BM184" s="28">
        <v>4650000</v>
      </c>
      <c r="BN184" s="72">
        <f t="shared" si="21"/>
        <v>5.4705882352941177E-3</v>
      </c>
    </row>
    <row r="185" spans="1:66" ht="15">
      <c r="A185" s="28">
        <v>181</v>
      </c>
      <c r="B185" s="23" t="s">
        <v>698</v>
      </c>
      <c r="C185" s="28" t="s">
        <v>1328</v>
      </c>
      <c r="D185" s="27" t="s">
        <v>692</v>
      </c>
      <c r="E185" s="43">
        <f ca="1">IF(AW185="Y","Defaulted",IF(OR(IFERROR(_xlfn.XLOOKUP(I185,Library!$J:$J,Library!$P:$P),AK185)=6,IFERROR(_xlfn.XLOOKUP(I185,Library!$J:$J,Library!$P:$P),AK185)=7),"N/A",AO185))</f>
        <v>5</v>
      </c>
      <c r="F185" s="25" t="str">
        <f t="shared" si="25"/>
        <v>Y</v>
      </c>
      <c r="G185" s="25" t="str">
        <f t="shared" si="26"/>
        <v>Y</v>
      </c>
      <c r="H185" s="25" t="s">
        <v>128</v>
      </c>
      <c r="I185" s="29" t="s">
        <v>1917</v>
      </c>
      <c r="J185" s="44" t="str">
        <f t="shared" si="32"/>
        <v>应急可转债</v>
      </c>
      <c r="K185" s="27" t="s">
        <v>25</v>
      </c>
      <c r="L185" s="29">
        <v>99.72</v>
      </c>
      <c r="M185" s="29">
        <v>99.775000000000006</v>
      </c>
      <c r="N185" s="29">
        <v>6.1298330075843301</v>
      </c>
      <c r="O185" s="29">
        <v>6.1187430477422744</v>
      </c>
      <c r="P185" s="30">
        <v>4.875</v>
      </c>
      <c r="Q185" s="27" t="s">
        <v>126</v>
      </c>
      <c r="R185" s="31">
        <v>2</v>
      </c>
      <c r="S185" s="25" t="s">
        <v>3536</v>
      </c>
      <c r="T185" s="25" t="s">
        <v>110</v>
      </c>
      <c r="U185" s="25" t="s">
        <v>3679</v>
      </c>
      <c r="V185" s="25" t="s">
        <v>128</v>
      </c>
      <c r="W185" s="23" t="s">
        <v>993</v>
      </c>
      <c r="X185" s="23" t="s">
        <v>994</v>
      </c>
      <c r="Y185" s="23" t="s">
        <v>8</v>
      </c>
      <c r="Z185" s="23" t="s">
        <v>1092</v>
      </c>
      <c r="AA185" s="23" t="s">
        <v>114</v>
      </c>
      <c r="AB185" s="23" t="s">
        <v>108</v>
      </c>
      <c r="AC185" s="23" t="s">
        <v>2230</v>
      </c>
      <c r="AD185" s="25">
        <f t="shared" ca="1" si="31"/>
        <v>5.9835616438356167</v>
      </c>
      <c r="AE185" s="32">
        <v>500000000</v>
      </c>
      <c r="AF185" s="33">
        <f>VLOOKUP(J185,Library!A:B,2,0)</f>
        <v>5</v>
      </c>
      <c r="AG185" s="33">
        <f>VLOOKUP(J185,Library!A:G,7,0)</f>
        <v>3</v>
      </c>
      <c r="AH185" s="28">
        <f>VLOOKUP(W185,Library!W:X,2,0)</f>
        <v>4</v>
      </c>
      <c r="AI185" s="28">
        <f>VLOOKUP(X185,Library!Y:Z,2,0)</f>
        <v>4</v>
      </c>
      <c r="AJ185" s="28" t="str">
        <f>VLOOKUP(Y185,Library!AA:AB,2,0)</f>
        <v>N/A</v>
      </c>
      <c r="AK185" s="33">
        <f>IF(MAX(AH185,AI185,AJ185)=0,VLOOKUP(I185,Library!$J:$P,7,0),MAX(AH185,AI185,AJ185))</f>
        <v>4</v>
      </c>
      <c r="AL185" s="33">
        <f t="shared" ref="AL185:AL212" ca="1" si="33">IF(AND(AD185&gt;=0,AD185&lt;=1),2,IF(AND(AD185&gt;1,AD185&lt;=5),3,IF(AND(AD185&gt;5,AD185&lt;=10),4,IF(OR(AD185&gt;10,AD185=""),5,""))))</f>
        <v>4</v>
      </c>
      <c r="AM185" s="33">
        <f>VLOOKUP(AB185,Library!T:U,2,0)</f>
        <v>1</v>
      </c>
      <c r="AN185" s="34">
        <f t="shared" ref="AN185:AN212" ca="1" si="34">AF185*0.35+AG185*0.25+AK185*0.25+AL185*0.1+AM185*0.05</f>
        <v>3.9499999999999997</v>
      </c>
      <c r="AO185" s="33">
        <f t="shared" ref="AO185:AO212" ca="1" si="35">IF(AND(AN185&gt;=1,AN185&lt;=1.45),1,IF(AND(AN185&gt;1.45,AN185&lt;=2.1),2,IF(AND(AN185&gt;2.1,AN185&lt;=2.95),3,IF(AND(AN185&gt;2.95,AN185&lt;=3.65),4,IF(AND(AN185&gt;3.65,AN185&lt;=5),5,"")))))</f>
        <v>5</v>
      </c>
      <c r="AP185" s="28" t="s">
        <v>127</v>
      </c>
      <c r="AQ185" s="25" t="s">
        <v>128</v>
      </c>
      <c r="AR185" s="28" t="s">
        <v>2494</v>
      </c>
      <c r="AS185" s="28" t="s">
        <v>2495</v>
      </c>
      <c r="AT185" s="28" t="s">
        <v>1714</v>
      </c>
      <c r="AU185" s="23" t="s">
        <v>2500</v>
      </c>
      <c r="AV185" s="23" t="s">
        <v>35</v>
      </c>
      <c r="AW185" s="25" t="s">
        <v>128</v>
      </c>
      <c r="AX185" s="25" t="s">
        <v>110</v>
      </c>
      <c r="AY185" s="25" t="s">
        <v>128</v>
      </c>
      <c r="AZ185" s="25" t="s">
        <v>128</v>
      </c>
      <c r="BA185" s="25" t="s">
        <v>128</v>
      </c>
      <c r="BB185" s="25" t="s">
        <v>110</v>
      </c>
      <c r="BC185" s="25" t="s">
        <v>128</v>
      </c>
      <c r="BD185" s="25" t="s">
        <v>128</v>
      </c>
      <c r="BE185" s="25" t="s">
        <v>128</v>
      </c>
      <c r="BF185" s="25" t="s">
        <v>110</v>
      </c>
      <c r="BG185" s="25" t="s">
        <v>110</v>
      </c>
      <c r="BH185" s="25" t="s">
        <v>128</v>
      </c>
      <c r="BI185" s="25" t="s">
        <v>114</v>
      </c>
      <c r="BJ185" s="23" t="s">
        <v>128</v>
      </c>
      <c r="BK185" t="s">
        <v>1042</v>
      </c>
      <c r="BL185" s="23" t="s">
        <v>698</v>
      </c>
      <c r="BM185" s="28">
        <v>21180000</v>
      </c>
      <c r="BN185" s="72">
        <f t="shared" si="21"/>
        <v>4.2360000000000002E-2</v>
      </c>
    </row>
    <row r="186" spans="1:66" ht="15">
      <c r="A186" s="28">
        <v>182</v>
      </c>
      <c r="B186" s="23" t="s">
        <v>700</v>
      </c>
      <c r="C186" s="28" t="s">
        <v>1329</v>
      </c>
      <c r="D186" s="27" t="s">
        <v>699</v>
      </c>
      <c r="E186" s="43">
        <f ca="1">IF(AW186="Y","Defaulted",IF(OR(IFERROR(_xlfn.XLOOKUP(I186,Library!$J:$J,Library!$P:$P),AK186)=6,IFERROR(_xlfn.XLOOKUP(I186,Library!$J:$J,Library!$P:$P),AK186)=7),"N/A",AO186))</f>
        <v>3</v>
      </c>
      <c r="F186" s="25" t="str">
        <f t="shared" si="25"/>
        <v>Y</v>
      </c>
      <c r="G186" s="25" t="str">
        <f t="shared" si="26"/>
        <v>N</v>
      </c>
      <c r="H186" s="25" t="s">
        <v>128</v>
      </c>
      <c r="I186" s="29" t="s">
        <v>1923</v>
      </c>
      <c r="J186" s="44" t="str">
        <f t="shared" si="32"/>
        <v>投资级别优先可赎回/可售回债</v>
      </c>
      <c r="K186" s="27" t="s">
        <v>25</v>
      </c>
      <c r="L186" s="29">
        <v>101.919</v>
      </c>
      <c r="M186" s="29">
        <v>102.123</v>
      </c>
      <c r="N186" s="29">
        <v>4.622398051833887</v>
      </c>
      <c r="O186" s="29">
        <v>4.5880709889326257</v>
      </c>
      <c r="P186" s="30">
        <v>4.95</v>
      </c>
      <c r="Q186" s="27" t="s">
        <v>107</v>
      </c>
      <c r="R186" s="31">
        <v>2</v>
      </c>
      <c r="S186" s="25" t="s">
        <v>3044</v>
      </c>
      <c r="T186" s="25" t="s">
        <v>110</v>
      </c>
      <c r="U186" s="25" t="s">
        <v>3680</v>
      </c>
      <c r="V186" s="25" t="s">
        <v>128</v>
      </c>
      <c r="W186" s="23" t="s">
        <v>969</v>
      </c>
      <c r="X186" s="23" t="s">
        <v>975</v>
      </c>
      <c r="Y186" s="23" t="s">
        <v>974</v>
      </c>
      <c r="Z186" s="23" t="s">
        <v>1066</v>
      </c>
      <c r="AA186" s="23" t="s">
        <v>114</v>
      </c>
      <c r="AB186" s="23" t="s">
        <v>108</v>
      </c>
      <c r="AC186" s="23" t="s">
        <v>2231</v>
      </c>
      <c r="AD186" s="25">
        <f t="shared" ca="1" si="31"/>
        <v>6.934246575342466</v>
      </c>
      <c r="AE186" s="32">
        <v>600000000</v>
      </c>
      <c r="AF186" s="33">
        <f>VLOOKUP(J186,Library!A:B,2,0)</f>
        <v>1</v>
      </c>
      <c r="AG186" s="33">
        <f>VLOOKUP(J186,Library!A:G,7,0)</f>
        <v>3</v>
      </c>
      <c r="AH186" s="28">
        <f>VLOOKUP(W186,Library!W:X,2,0)</f>
        <v>2</v>
      </c>
      <c r="AI186" s="28">
        <f>VLOOKUP(X186,Library!Y:Z,2,0)</f>
        <v>3</v>
      </c>
      <c r="AJ186" s="28">
        <f>VLOOKUP(Y186,Library!AA:AB,2,0)</f>
        <v>3</v>
      </c>
      <c r="AK186" s="33">
        <f>IF(MAX(AH186,AI186,AJ186)=0,VLOOKUP(I186,Library!$J:$P,7,0),MAX(AH186,AI186,AJ186))</f>
        <v>3</v>
      </c>
      <c r="AL186" s="33">
        <f t="shared" ca="1" si="33"/>
        <v>4</v>
      </c>
      <c r="AM186" s="33">
        <f>VLOOKUP(AB186,Library!T:U,2,0)</f>
        <v>1</v>
      </c>
      <c r="AN186" s="34">
        <f t="shared" ca="1" si="34"/>
        <v>2.2999999999999998</v>
      </c>
      <c r="AO186" s="33">
        <f t="shared" ca="1" si="35"/>
        <v>3</v>
      </c>
      <c r="AP186" s="28" t="s">
        <v>136</v>
      </c>
      <c r="AQ186" s="25" t="s">
        <v>128</v>
      </c>
      <c r="AR186" s="28" t="s">
        <v>2501</v>
      </c>
      <c r="AS186" s="28" t="s">
        <v>2502</v>
      </c>
      <c r="AT186" s="28" t="s">
        <v>1712</v>
      </c>
      <c r="AU186" s="23" t="s">
        <v>2503</v>
      </c>
      <c r="AV186" s="23" t="s">
        <v>35</v>
      </c>
      <c r="AW186" s="25" t="s">
        <v>128</v>
      </c>
      <c r="AX186" s="25" t="s">
        <v>128</v>
      </c>
      <c r="AY186" s="25" t="s">
        <v>128</v>
      </c>
      <c r="AZ186" s="25" t="s">
        <v>128</v>
      </c>
      <c r="BA186" s="25" t="s">
        <v>128</v>
      </c>
      <c r="BB186" s="25" t="s">
        <v>128</v>
      </c>
      <c r="BC186" s="25" t="s">
        <v>128</v>
      </c>
      <c r="BD186" s="25" t="s">
        <v>128</v>
      </c>
      <c r="BE186" s="25" t="s">
        <v>128</v>
      </c>
      <c r="BF186" s="25" t="s">
        <v>128</v>
      </c>
      <c r="BG186" s="25" t="s">
        <v>128</v>
      </c>
      <c r="BH186" s="25" t="s">
        <v>128</v>
      </c>
      <c r="BI186" s="25" t="s">
        <v>114</v>
      </c>
      <c r="BJ186" s="23" t="s">
        <v>128</v>
      </c>
      <c r="BK186" t="s">
        <v>1042</v>
      </c>
      <c r="BL186" s="23" t="s">
        <v>700</v>
      </c>
      <c r="BM186" s="28">
        <v>19945000</v>
      </c>
      <c r="BN186" s="72">
        <f t="shared" si="21"/>
        <v>3.3241666666666669E-2</v>
      </c>
    </row>
    <row r="187" spans="1:66" ht="15">
      <c r="A187" s="28">
        <v>183</v>
      </c>
      <c r="B187" s="23" t="s">
        <v>701</v>
      </c>
      <c r="C187" s="28" t="s">
        <v>1330</v>
      </c>
      <c r="D187" s="27" t="s">
        <v>699</v>
      </c>
      <c r="E187" s="43">
        <f ca="1">IF(AW187="Y","Defaulted",IF(OR(IFERROR(_xlfn.XLOOKUP(I187,Library!$J:$J,Library!$P:$P),AK187)=6,IFERROR(_xlfn.XLOOKUP(I187,Library!$J:$J,Library!$P:$P),AK187)=7),"N/A",AO187))</f>
        <v>4</v>
      </c>
      <c r="F187" s="25" t="str">
        <f t="shared" si="25"/>
        <v>Y</v>
      </c>
      <c r="G187" s="25" t="str">
        <f t="shared" si="26"/>
        <v>Y</v>
      </c>
      <c r="H187" s="25" t="s">
        <v>128</v>
      </c>
      <c r="I187" s="29" t="s">
        <v>1923</v>
      </c>
      <c r="J187" s="44" t="str">
        <f t="shared" si="32"/>
        <v>投资级别次级可赎回/可售回债</v>
      </c>
      <c r="K187" s="27" t="s">
        <v>25</v>
      </c>
      <c r="L187" s="29">
        <v>76.628</v>
      </c>
      <c r="M187" s="29">
        <v>76.801000000000002</v>
      </c>
      <c r="N187" s="29">
        <v>5.5861360118870484</v>
      </c>
      <c r="O187" s="29">
        <v>5.5653622043670108</v>
      </c>
      <c r="P187" s="30">
        <v>3.2</v>
      </c>
      <c r="Q187" s="27" t="s">
        <v>107</v>
      </c>
      <c r="R187" s="31">
        <v>2</v>
      </c>
      <c r="S187" s="25" t="s">
        <v>3681</v>
      </c>
      <c r="T187" s="25" t="s">
        <v>110</v>
      </c>
      <c r="U187" s="25" t="s">
        <v>3682</v>
      </c>
      <c r="V187" s="25" t="s">
        <v>128</v>
      </c>
      <c r="W187" s="23" t="s">
        <v>974</v>
      </c>
      <c r="X187" s="23" t="s">
        <v>977</v>
      </c>
      <c r="Y187" s="23" t="s">
        <v>77</v>
      </c>
      <c r="Z187" s="23" t="s">
        <v>1092</v>
      </c>
      <c r="AA187" s="23" t="s">
        <v>114</v>
      </c>
      <c r="AB187" s="23" t="s">
        <v>108</v>
      </c>
      <c r="AC187" s="23" t="s">
        <v>2232</v>
      </c>
      <c r="AD187" s="25">
        <f t="shared" ca="1" si="31"/>
        <v>14.391780821917807</v>
      </c>
      <c r="AE187" s="32">
        <v>1750000000</v>
      </c>
      <c r="AF187" s="33">
        <f>VLOOKUP(J187,Library!A:B,2,0)</f>
        <v>3</v>
      </c>
      <c r="AG187" s="33">
        <f>VLOOKUP(J187,Library!A:G,7,0)</f>
        <v>3</v>
      </c>
      <c r="AH187" s="28">
        <f>VLOOKUP(W187,Library!W:X,2,0)</f>
        <v>3</v>
      </c>
      <c r="AI187" s="28">
        <f>VLOOKUP(X187,Library!Y:Z,2,0)</f>
        <v>3</v>
      </c>
      <c r="AJ187" s="28">
        <f>VLOOKUP(Y187,Library!AA:AB,2,0)</f>
        <v>3</v>
      </c>
      <c r="AK187" s="33">
        <f>IF(MAX(AH187,AI187,AJ187)=0,VLOOKUP(I187,Library!$J:$P,7,0),MAX(AH187,AI187,AJ187))</f>
        <v>3</v>
      </c>
      <c r="AL187" s="33">
        <f t="shared" ca="1" si="33"/>
        <v>5</v>
      </c>
      <c r="AM187" s="33">
        <f>VLOOKUP(AB187,Library!T:U,2,0)</f>
        <v>1</v>
      </c>
      <c r="AN187" s="34">
        <f t="shared" ca="1" si="34"/>
        <v>3.0999999999999996</v>
      </c>
      <c r="AO187" s="33">
        <f t="shared" ca="1" si="35"/>
        <v>4</v>
      </c>
      <c r="AP187" s="28" t="s">
        <v>127</v>
      </c>
      <c r="AQ187" s="25" t="s">
        <v>128</v>
      </c>
      <c r="AR187" s="28" t="s">
        <v>2501</v>
      </c>
      <c r="AS187" s="28" t="s">
        <v>2502</v>
      </c>
      <c r="AT187" s="28" t="s">
        <v>1712</v>
      </c>
      <c r="AU187" s="23" t="s">
        <v>2504</v>
      </c>
      <c r="AV187" s="23" t="s">
        <v>35</v>
      </c>
      <c r="AW187" s="25" t="s">
        <v>128</v>
      </c>
      <c r="AX187" s="25" t="s">
        <v>110</v>
      </c>
      <c r="AY187" s="25" t="s">
        <v>128</v>
      </c>
      <c r="AZ187" s="25" t="s">
        <v>128</v>
      </c>
      <c r="BA187" s="25" t="s">
        <v>128</v>
      </c>
      <c r="BB187" s="25" t="s">
        <v>128</v>
      </c>
      <c r="BC187" s="25" t="s">
        <v>128</v>
      </c>
      <c r="BD187" s="25" t="s">
        <v>128</v>
      </c>
      <c r="BE187" s="25" t="s">
        <v>128</v>
      </c>
      <c r="BF187" s="25" t="s">
        <v>128</v>
      </c>
      <c r="BG187" s="25" t="s">
        <v>128</v>
      </c>
      <c r="BH187" s="25" t="s">
        <v>128</v>
      </c>
      <c r="BI187" s="25" t="s">
        <v>114</v>
      </c>
      <c r="BJ187" s="23" t="s">
        <v>128</v>
      </c>
      <c r="BK187" t="s">
        <v>1042</v>
      </c>
      <c r="BL187" s="23" t="s">
        <v>701</v>
      </c>
      <c r="BM187" s="28">
        <v>21084000</v>
      </c>
      <c r="BN187" s="72">
        <f t="shared" ref="BN187:BN245" si="36">BM187/AE187</f>
        <v>1.2048E-2</v>
      </c>
    </row>
    <row r="188" spans="1:66" ht="15">
      <c r="A188" s="28">
        <v>184</v>
      </c>
      <c r="B188" s="23" t="s">
        <v>703</v>
      </c>
      <c r="C188" s="28" t="s">
        <v>1331</v>
      </c>
      <c r="D188" s="27" t="s">
        <v>702</v>
      </c>
      <c r="E188" s="43">
        <f ca="1">IF(AW188="Y","Defaulted",IF(OR(IFERROR(_xlfn.XLOOKUP(I188,Library!$J:$J,Library!$P:$P),AK188)=6,IFERROR(_xlfn.XLOOKUP(I188,Library!$J:$J,Library!$P:$P),AK188)=7),"N/A",AO188))</f>
        <v>3</v>
      </c>
      <c r="F188" s="25" t="str">
        <f t="shared" si="25"/>
        <v>N</v>
      </c>
      <c r="G188" s="25" t="str">
        <f t="shared" si="26"/>
        <v>N</v>
      </c>
      <c r="H188" s="25" t="s">
        <v>128</v>
      </c>
      <c r="I188" s="29" t="s">
        <v>1924</v>
      </c>
      <c r="J188" s="44" t="str">
        <f t="shared" si="32"/>
        <v>投资级别优先普通债</v>
      </c>
      <c r="K188" s="27" t="s">
        <v>20</v>
      </c>
      <c r="L188" s="29">
        <v>99.033000000000001</v>
      </c>
      <c r="M188" s="29">
        <v>99.120999999999995</v>
      </c>
      <c r="N188" s="29">
        <v>4.5860233792286849</v>
      </c>
      <c r="O188" s="29">
        <v>4.5321126049067217</v>
      </c>
      <c r="P188" s="30">
        <v>4</v>
      </c>
      <c r="Q188" s="27" t="s">
        <v>107</v>
      </c>
      <c r="R188" s="31">
        <v>2</v>
      </c>
      <c r="S188" s="25" t="s">
        <v>3683</v>
      </c>
      <c r="T188" s="25" t="s">
        <v>128</v>
      </c>
      <c r="U188" s="25" t="s">
        <v>3496</v>
      </c>
      <c r="V188" s="25" t="s">
        <v>128</v>
      </c>
      <c r="W188" s="23" t="s">
        <v>980</v>
      </c>
      <c r="X188" s="23" t="s">
        <v>8</v>
      </c>
      <c r="Y188" s="23" t="s">
        <v>77</v>
      </c>
      <c r="Z188" s="23" t="s">
        <v>1066</v>
      </c>
      <c r="AA188" s="23" t="s">
        <v>1041</v>
      </c>
      <c r="AB188" s="23" t="s">
        <v>108</v>
      </c>
      <c r="AC188" s="23" t="s">
        <v>2233</v>
      </c>
      <c r="AD188" s="25">
        <f t="shared" ca="1" si="31"/>
        <v>1.7397260273972603</v>
      </c>
      <c r="AE188" s="32">
        <v>250000000</v>
      </c>
      <c r="AF188" s="33">
        <f>VLOOKUP(J188,Library!A:B,2,0)</f>
        <v>1</v>
      </c>
      <c r="AG188" s="33">
        <f>VLOOKUP(J188,Library!A:G,7,0)</f>
        <v>3</v>
      </c>
      <c r="AH188" s="28">
        <f>VLOOKUP(W188,Library!W:X,2,0)</f>
        <v>3</v>
      </c>
      <c r="AI188" s="28" t="str">
        <f>VLOOKUP(X188,Library!Y:Z,2,0)</f>
        <v>N/A</v>
      </c>
      <c r="AJ188" s="28">
        <f>VLOOKUP(Y188,Library!AA:AB,2,0)</f>
        <v>3</v>
      </c>
      <c r="AK188" s="33">
        <f>IF(MAX(AH188,AI188,AJ188)=0,VLOOKUP(I188,Library!$J:$P,7,0),MAX(AH188,AI188,AJ188))</f>
        <v>3</v>
      </c>
      <c r="AL188" s="33">
        <f t="shared" ca="1" si="33"/>
        <v>3</v>
      </c>
      <c r="AM188" s="33">
        <f>VLOOKUP(AB188,Library!T:U,2,0)</f>
        <v>1</v>
      </c>
      <c r="AN188" s="34">
        <f t="shared" ca="1" si="34"/>
        <v>2.2000000000000002</v>
      </c>
      <c r="AO188" s="33">
        <f t="shared" ca="1" si="35"/>
        <v>3</v>
      </c>
      <c r="AP188" s="28" t="s">
        <v>127</v>
      </c>
      <c r="AQ188" s="25" t="s">
        <v>128</v>
      </c>
      <c r="AR188" s="28" t="s">
        <v>120</v>
      </c>
      <c r="AS188" s="28" t="s">
        <v>2505</v>
      </c>
      <c r="AT188" s="28" t="s">
        <v>1818</v>
      </c>
      <c r="AU188" s="23" t="s">
        <v>114</v>
      </c>
      <c r="AV188" s="23" t="s">
        <v>115</v>
      </c>
      <c r="AW188" s="25" t="s">
        <v>128</v>
      </c>
      <c r="AX188" s="25" t="s">
        <v>128</v>
      </c>
      <c r="AY188" s="25" t="s">
        <v>128</v>
      </c>
      <c r="AZ188" s="25" t="s">
        <v>128</v>
      </c>
      <c r="BA188" s="25" t="s">
        <v>128</v>
      </c>
      <c r="BB188" s="25" t="s">
        <v>128</v>
      </c>
      <c r="BC188" s="25" t="s">
        <v>128</v>
      </c>
      <c r="BD188" s="25" t="s">
        <v>128</v>
      </c>
      <c r="BE188" s="25" t="s">
        <v>128</v>
      </c>
      <c r="BF188" s="25" t="s">
        <v>128</v>
      </c>
      <c r="BG188" s="25" t="s">
        <v>128</v>
      </c>
      <c r="BH188" s="25" t="s">
        <v>128</v>
      </c>
      <c r="BI188" s="25" t="s">
        <v>2797</v>
      </c>
      <c r="BJ188" s="23" t="s">
        <v>128</v>
      </c>
      <c r="BK188" t="s">
        <v>1042</v>
      </c>
      <c r="BL188" s="23" t="s">
        <v>703</v>
      </c>
      <c r="BM188" s="28">
        <v>5486000</v>
      </c>
      <c r="BN188" s="72">
        <f t="shared" si="36"/>
        <v>2.1944000000000002E-2</v>
      </c>
    </row>
    <row r="189" spans="1:66" ht="15">
      <c r="A189" s="28">
        <v>185</v>
      </c>
      <c r="B189" s="23" t="s">
        <v>704</v>
      </c>
      <c r="C189" s="28" t="s">
        <v>1332</v>
      </c>
      <c r="D189" s="27" t="s">
        <v>348</v>
      </c>
      <c r="E189" s="43">
        <f ca="1">IF(AW189="Y","Defaulted",IF(OR(IFERROR(_xlfn.XLOOKUP(I189,Library!$J:$J,Library!$P:$P),AK189)=6,IFERROR(_xlfn.XLOOKUP(I189,Library!$J:$J,Library!$P:$P),AK189)=7),"N/A",AO189))</f>
        <v>3</v>
      </c>
      <c r="F189" s="25" t="str">
        <f t="shared" si="25"/>
        <v>Y</v>
      </c>
      <c r="G189" s="25" t="str">
        <f t="shared" si="26"/>
        <v>N</v>
      </c>
      <c r="H189" s="25" t="s">
        <v>128</v>
      </c>
      <c r="I189" s="29" t="s">
        <v>1925</v>
      </c>
      <c r="J189" s="44" t="str">
        <f t="shared" si="32"/>
        <v>投资级别优先可赎回/可售回债</v>
      </c>
      <c r="K189" s="27" t="s">
        <v>20</v>
      </c>
      <c r="L189" s="29">
        <v>95.694000000000003</v>
      </c>
      <c r="M189" s="29">
        <v>95.783000000000001</v>
      </c>
      <c r="N189" s="29">
        <v>4.3909175664434468</v>
      </c>
      <c r="O189" s="29">
        <v>4.361410663990414</v>
      </c>
      <c r="P189" s="30">
        <v>3</v>
      </c>
      <c r="Q189" s="27" t="s">
        <v>107</v>
      </c>
      <c r="R189" s="31">
        <v>2</v>
      </c>
      <c r="S189" s="25" t="s">
        <v>2336</v>
      </c>
      <c r="T189" s="25" t="s">
        <v>110</v>
      </c>
      <c r="U189" s="25" t="s">
        <v>3684</v>
      </c>
      <c r="V189" s="25" t="s">
        <v>128</v>
      </c>
      <c r="W189" s="23" t="s">
        <v>980</v>
      </c>
      <c r="X189" s="23" t="s">
        <v>8</v>
      </c>
      <c r="Y189" s="23" t="s">
        <v>980</v>
      </c>
      <c r="Z189" s="23" t="s">
        <v>1066</v>
      </c>
      <c r="AA189" s="23" t="s">
        <v>114</v>
      </c>
      <c r="AB189" s="23" t="s">
        <v>108</v>
      </c>
      <c r="AC189" s="23" t="s">
        <v>2215</v>
      </c>
      <c r="AD189" s="25">
        <f t="shared" ca="1" si="31"/>
        <v>3.3698630136986303</v>
      </c>
      <c r="AE189" s="32">
        <v>650000000</v>
      </c>
      <c r="AF189" s="33">
        <f>VLOOKUP(J189,Library!A:B,2,0)</f>
        <v>1</v>
      </c>
      <c r="AG189" s="33">
        <f>VLOOKUP(J189,Library!A:G,7,0)</f>
        <v>3</v>
      </c>
      <c r="AH189" s="28">
        <f>VLOOKUP(W189,Library!W:X,2,0)</f>
        <v>3</v>
      </c>
      <c r="AI189" s="28" t="str">
        <f>VLOOKUP(X189,Library!Y:Z,2,0)</f>
        <v>N/A</v>
      </c>
      <c r="AJ189" s="28">
        <f>VLOOKUP(Y189,Library!AA:AB,2,0)</f>
        <v>3</v>
      </c>
      <c r="AK189" s="33">
        <f>IF(MAX(AH189,AI189,AJ189)=0,VLOOKUP(I189,Library!$J:$P,7,0),MAX(AH189,AI189,AJ189))</f>
        <v>3</v>
      </c>
      <c r="AL189" s="33">
        <f t="shared" ca="1" si="33"/>
        <v>3</v>
      </c>
      <c r="AM189" s="33">
        <f>VLOOKUP(AB189,Library!T:U,2,0)</f>
        <v>1</v>
      </c>
      <c r="AN189" s="34">
        <f t="shared" ca="1" si="34"/>
        <v>2.2000000000000002</v>
      </c>
      <c r="AO189" s="33">
        <f t="shared" ca="1" si="35"/>
        <v>3</v>
      </c>
      <c r="AP189" s="28" t="s">
        <v>170</v>
      </c>
      <c r="AQ189" s="25" t="s">
        <v>128</v>
      </c>
      <c r="AR189" s="28" t="s">
        <v>111</v>
      </c>
      <c r="AS189" s="28" t="s">
        <v>2506</v>
      </c>
      <c r="AT189" s="28" t="s">
        <v>1819</v>
      </c>
      <c r="AU189" s="23" t="s">
        <v>2507</v>
      </c>
      <c r="AV189" s="23" t="s">
        <v>35</v>
      </c>
      <c r="AW189" s="25" t="s">
        <v>128</v>
      </c>
      <c r="AX189" s="25" t="s">
        <v>128</v>
      </c>
      <c r="AY189" s="25" t="s">
        <v>128</v>
      </c>
      <c r="AZ189" s="25" t="s">
        <v>128</v>
      </c>
      <c r="BA189" s="25" t="s">
        <v>128</v>
      </c>
      <c r="BB189" s="25" t="s">
        <v>128</v>
      </c>
      <c r="BC189" s="25" t="s">
        <v>128</v>
      </c>
      <c r="BD189" s="25" t="s">
        <v>128</v>
      </c>
      <c r="BE189" s="25" t="s">
        <v>128</v>
      </c>
      <c r="BF189" s="25" t="s">
        <v>128</v>
      </c>
      <c r="BG189" s="25" t="s">
        <v>128</v>
      </c>
      <c r="BH189" s="25" t="s">
        <v>128</v>
      </c>
      <c r="BI189" s="25" t="s">
        <v>114</v>
      </c>
      <c r="BJ189" s="23" t="s">
        <v>128</v>
      </c>
      <c r="BK189" t="s">
        <v>1042</v>
      </c>
      <c r="BL189" s="23" t="s">
        <v>704</v>
      </c>
      <c r="BM189" s="28">
        <v>5000000</v>
      </c>
      <c r="BN189" s="72">
        <f t="shared" si="36"/>
        <v>7.6923076923076927E-3</v>
      </c>
    </row>
    <row r="190" spans="1:66" ht="15">
      <c r="A190" s="28">
        <v>186</v>
      </c>
      <c r="B190" s="23" t="s">
        <v>705</v>
      </c>
      <c r="C190" s="28" t="s">
        <v>1333</v>
      </c>
      <c r="D190" s="27" t="s">
        <v>348</v>
      </c>
      <c r="E190" s="43">
        <f ca="1">IF(AW190="Y","Defaulted",IF(OR(IFERROR(_xlfn.XLOOKUP(I190,Library!$J:$J,Library!$P:$P),AK190)=6,IFERROR(_xlfn.XLOOKUP(I190,Library!$J:$J,Library!$P:$P),AK190)=7),"N/A",AO190))</f>
        <v>3</v>
      </c>
      <c r="F190" s="25" t="str">
        <f t="shared" si="25"/>
        <v>Y</v>
      </c>
      <c r="G190" s="25" t="str">
        <f t="shared" si="26"/>
        <v>N</v>
      </c>
      <c r="H190" s="25" t="s">
        <v>128</v>
      </c>
      <c r="I190" s="29" t="s">
        <v>1925</v>
      </c>
      <c r="J190" s="44" t="str">
        <f t="shared" si="32"/>
        <v>投资级别优先可赎回/可售回债</v>
      </c>
      <c r="K190" s="27" t="s">
        <v>20</v>
      </c>
      <c r="L190" s="29">
        <v>92.683999999999997</v>
      </c>
      <c r="M190" s="29">
        <v>92.793999999999997</v>
      </c>
      <c r="N190" s="29">
        <v>4.4834555279891433</v>
      </c>
      <c r="O190" s="29">
        <v>4.454269059001513</v>
      </c>
      <c r="P190" s="30">
        <v>2.625</v>
      </c>
      <c r="Q190" s="27" t="s">
        <v>107</v>
      </c>
      <c r="R190" s="31">
        <v>2</v>
      </c>
      <c r="S190" s="25" t="s">
        <v>3608</v>
      </c>
      <c r="T190" s="25" t="s">
        <v>110</v>
      </c>
      <c r="U190" s="25" t="s">
        <v>3685</v>
      </c>
      <c r="V190" s="25" t="s">
        <v>128</v>
      </c>
      <c r="W190" s="23" t="s">
        <v>980</v>
      </c>
      <c r="X190" s="23" t="s">
        <v>8</v>
      </c>
      <c r="Y190" s="23" t="s">
        <v>980</v>
      </c>
      <c r="Z190" s="23" t="s">
        <v>1066</v>
      </c>
      <c r="AA190" s="23" t="s">
        <v>114</v>
      </c>
      <c r="AB190" s="23" t="s">
        <v>108</v>
      </c>
      <c r="AC190" s="23" t="s">
        <v>2214</v>
      </c>
      <c r="AD190" s="25">
        <f t="shared" ca="1" si="31"/>
        <v>4.3863013698630136</v>
      </c>
      <c r="AE190" s="32">
        <v>750000000</v>
      </c>
      <c r="AF190" s="33">
        <f>VLOOKUP(J190,Library!A:B,2,0)</f>
        <v>1</v>
      </c>
      <c r="AG190" s="33">
        <f>VLOOKUP(J190,Library!A:G,7,0)</f>
        <v>3</v>
      </c>
      <c r="AH190" s="28">
        <f>VLOOKUP(W190,Library!W:X,2,0)</f>
        <v>3</v>
      </c>
      <c r="AI190" s="28" t="str">
        <f>VLOOKUP(X190,Library!Y:Z,2,0)</f>
        <v>N/A</v>
      </c>
      <c r="AJ190" s="28">
        <f>VLOOKUP(Y190,Library!AA:AB,2,0)</f>
        <v>3</v>
      </c>
      <c r="AK190" s="33">
        <f>IF(MAX(AH190,AI190,AJ190)=0,VLOOKUP(I190,Library!$J:$P,7,0),MAX(AH190,AI190,AJ190))</f>
        <v>3</v>
      </c>
      <c r="AL190" s="33">
        <f t="shared" ca="1" si="33"/>
        <v>3</v>
      </c>
      <c r="AM190" s="33">
        <f>VLOOKUP(AB190,Library!T:U,2,0)</f>
        <v>1</v>
      </c>
      <c r="AN190" s="34">
        <f t="shared" ca="1" si="34"/>
        <v>2.2000000000000002</v>
      </c>
      <c r="AO190" s="33">
        <f t="shared" ca="1" si="35"/>
        <v>3</v>
      </c>
      <c r="AP190" s="28" t="s">
        <v>170</v>
      </c>
      <c r="AQ190" s="25" t="s">
        <v>128</v>
      </c>
      <c r="AR190" s="28" t="s">
        <v>111</v>
      </c>
      <c r="AS190" s="28" t="s">
        <v>2506</v>
      </c>
      <c r="AT190" s="28" t="s">
        <v>1819</v>
      </c>
      <c r="AU190" s="23" t="s">
        <v>2260</v>
      </c>
      <c r="AV190" s="23" t="s">
        <v>35</v>
      </c>
      <c r="AW190" s="25" t="s">
        <v>128</v>
      </c>
      <c r="AX190" s="25" t="s">
        <v>128</v>
      </c>
      <c r="AY190" s="25" t="s">
        <v>128</v>
      </c>
      <c r="AZ190" s="25" t="s">
        <v>128</v>
      </c>
      <c r="BA190" s="25" t="s">
        <v>128</v>
      </c>
      <c r="BB190" s="25" t="s">
        <v>128</v>
      </c>
      <c r="BC190" s="25" t="s">
        <v>128</v>
      </c>
      <c r="BD190" s="25" t="s">
        <v>128</v>
      </c>
      <c r="BE190" s="25" t="s">
        <v>128</v>
      </c>
      <c r="BF190" s="25" t="s">
        <v>128</v>
      </c>
      <c r="BG190" s="25" t="s">
        <v>128</v>
      </c>
      <c r="BH190" s="25" t="s">
        <v>128</v>
      </c>
      <c r="BI190" s="25" t="s">
        <v>114</v>
      </c>
      <c r="BJ190" s="23" t="s">
        <v>128</v>
      </c>
      <c r="BK190" t="s">
        <v>1042</v>
      </c>
      <c r="BL190" s="23" t="s">
        <v>705</v>
      </c>
      <c r="BM190" s="28">
        <v>12950000</v>
      </c>
      <c r="BN190" s="72">
        <f t="shared" si="36"/>
        <v>1.7266666666666666E-2</v>
      </c>
    </row>
    <row r="191" spans="1:66" ht="15">
      <c r="A191" s="28">
        <v>187</v>
      </c>
      <c r="B191" s="23" t="s">
        <v>706</v>
      </c>
      <c r="C191" s="28" t="s">
        <v>1334</v>
      </c>
      <c r="D191" s="27" t="s">
        <v>891</v>
      </c>
      <c r="E191" s="43">
        <f ca="1">IF(AW191="Y","Defaulted",IF(OR(IFERROR(_xlfn.XLOOKUP(I191,Library!$J:$J,Library!$P:$P),AK191)=6,IFERROR(_xlfn.XLOOKUP(I191,Library!$J:$J,Library!$P:$P),AK191)=7),"N/A",AO191))</f>
        <v>3</v>
      </c>
      <c r="F191" s="25" t="str">
        <f t="shared" si="25"/>
        <v>N</v>
      </c>
      <c r="G191" s="25" t="str">
        <f t="shared" si="26"/>
        <v>N</v>
      </c>
      <c r="H191" s="25" t="s">
        <v>128</v>
      </c>
      <c r="I191" s="29" t="s">
        <v>1926</v>
      </c>
      <c r="J191" s="44" t="str">
        <f t="shared" si="32"/>
        <v>投资级别优先普通债</v>
      </c>
      <c r="K191" s="27" t="s">
        <v>20</v>
      </c>
      <c r="L191" s="29">
        <v>93.144999999999996</v>
      </c>
      <c r="M191" s="29">
        <v>93.218000000000004</v>
      </c>
      <c r="N191" s="29">
        <v>4.5319557233777772</v>
      </c>
      <c r="O191" s="29">
        <v>4.5121827366684908</v>
      </c>
      <c r="P191" s="30">
        <v>2.75</v>
      </c>
      <c r="Q191" s="27" t="s">
        <v>107</v>
      </c>
      <c r="R191" s="31">
        <v>2</v>
      </c>
      <c r="S191" s="25" t="s">
        <v>3610</v>
      </c>
      <c r="T191" s="25" t="s">
        <v>128</v>
      </c>
      <c r="U191" s="25" t="s">
        <v>3496</v>
      </c>
      <c r="V191" s="25" t="s">
        <v>128</v>
      </c>
      <c r="W191" s="23" t="s">
        <v>8</v>
      </c>
      <c r="X191" s="23" t="s">
        <v>977</v>
      </c>
      <c r="Y191" s="23" t="s">
        <v>8</v>
      </c>
      <c r="Z191" s="23" t="s">
        <v>1066</v>
      </c>
      <c r="AA191" s="23" t="s">
        <v>114</v>
      </c>
      <c r="AB191" s="23" t="s">
        <v>108</v>
      </c>
      <c r="AC191" s="23" t="s">
        <v>2234</v>
      </c>
      <c r="AD191" s="25">
        <f t="shared" ca="1" si="31"/>
        <v>4.2876712328767121</v>
      </c>
      <c r="AE191" s="32">
        <v>400000000</v>
      </c>
      <c r="AF191" s="33">
        <f>VLOOKUP(J191,Library!A:B,2,0)</f>
        <v>1</v>
      </c>
      <c r="AG191" s="33">
        <f>VLOOKUP(J191,Library!A:G,7,0)</f>
        <v>3</v>
      </c>
      <c r="AH191" s="28" t="str">
        <f>VLOOKUP(W191,Library!W:X,2,0)</f>
        <v>N/A</v>
      </c>
      <c r="AI191" s="28">
        <f>VLOOKUP(X191,Library!Y:Z,2,0)</f>
        <v>3</v>
      </c>
      <c r="AJ191" s="28" t="str">
        <f>VLOOKUP(Y191,Library!AA:AB,2,0)</f>
        <v>N/A</v>
      </c>
      <c r="AK191" s="33">
        <f>IF(MAX(AH191,AI191,AJ191)=0,VLOOKUP(I191,Library!$J:$P,7,0),MAX(AH191,AI191,AJ191))</f>
        <v>3</v>
      </c>
      <c r="AL191" s="33">
        <f t="shared" ca="1" si="33"/>
        <v>3</v>
      </c>
      <c r="AM191" s="33">
        <f>VLOOKUP(AB191,Library!T:U,2,0)</f>
        <v>1</v>
      </c>
      <c r="AN191" s="34">
        <f t="shared" ca="1" si="34"/>
        <v>2.2000000000000002</v>
      </c>
      <c r="AO191" s="33">
        <f t="shared" ca="1" si="35"/>
        <v>3</v>
      </c>
      <c r="AP191" s="28" t="s">
        <v>127</v>
      </c>
      <c r="AQ191" s="25" t="s">
        <v>128</v>
      </c>
      <c r="AR191" s="28" t="s">
        <v>2498</v>
      </c>
      <c r="AS191" s="28" t="s">
        <v>2510</v>
      </c>
      <c r="AT191" s="28" t="s">
        <v>1820</v>
      </c>
      <c r="AU191" s="23" t="s">
        <v>114</v>
      </c>
      <c r="AV191" s="23" t="s">
        <v>115</v>
      </c>
      <c r="AW191" s="25" t="s">
        <v>128</v>
      </c>
      <c r="AX191" s="25" t="s">
        <v>128</v>
      </c>
      <c r="AY191" s="25" t="s">
        <v>128</v>
      </c>
      <c r="AZ191" s="25" t="s">
        <v>128</v>
      </c>
      <c r="BA191" s="25" t="s">
        <v>128</v>
      </c>
      <c r="BB191" s="25" t="s">
        <v>128</v>
      </c>
      <c r="BC191" s="25" t="s">
        <v>128</v>
      </c>
      <c r="BD191" s="25" t="s">
        <v>128</v>
      </c>
      <c r="BE191" s="25" t="s">
        <v>128</v>
      </c>
      <c r="BF191" s="25" t="s">
        <v>128</v>
      </c>
      <c r="BG191" s="25" t="s">
        <v>128</v>
      </c>
      <c r="BH191" s="25" t="s">
        <v>128</v>
      </c>
      <c r="BI191" s="25" t="s">
        <v>114</v>
      </c>
      <c r="BJ191" s="23" t="s">
        <v>128</v>
      </c>
      <c r="BK191" t="s">
        <v>1042</v>
      </c>
      <c r="BL191" s="23" t="s">
        <v>706</v>
      </c>
      <c r="BM191" s="28">
        <v>26925000</v>
      </c>
      <c r="BN191" s="72">
        <f t="shared" si="36"/>
        <v>6.7312499999999997E-2</v>
      </c>
    </row>
    <row r="192" spans="1:66" ht="15">
      <c r="A192" s="28">
        <v>188</v>
      </c>
      <c r="B192" s="23" t="s">
        <v>707</v>
      </c>
      <c r="C192" s="28" t="s">
        <v>1335</v>
      </c>
      <c r="D192" s="27" t="s">
        <v>708</v>
      </c>
      <c r="E192" s="43">
        <f ca="1">IF(AW192="Y","Defaulted",IF(OR(IFERROR(_xlfn.XLOOKUP(I192,Library!$J:$J,Library!$P:$P),AK192)=6,IFERROR(_xlfn.XLOOKUP(I192,Library!$J:$J,Library!$P:$P),AK192)=7),"N/A",AO192))</f>
        <v>3</v>
      </c>
      <c r="F192" s="25" t="str">
        <f t="shared" si="25"/>
        <v>Y</v>
      </c>
      <c r="G192" s="25" t="str">
        <f t="shared" si="26"/>
        <v>N</v>
      </c>
      <c r="H192" s="25" t="s">
        <v>128</v>
      </c>
      <c r="I192" s="29" t="s">
        <v>1928</v>
      </c>
      <c r="J192" s="44" t="str">
        <f t="shared" si="32"/>
        <v>投资级别优先可赎回/可售回债</v>
      </c>
      <c r="K192" s="27" t="s">
        <v>20</v>
      </c>
      <c r="L192" s="29">
        <v>99.855000000000004</v>
      </c>
      <c r="M192" s="29">
        <v>99.891000000000005</v>
      </c>
      <c r="N192" s="29">
        <v>5.2166257317880484</v>
      </c>
      <c r="O192" s="29">
        <v>4.7410010223914627</v>
      </c>
      <c r="P192" s="30">
        <v>3.35</v>
      </c>
      <c r="Q192" s="27" t="s">
        <v>107</v>
      </c>
      <c r="R192" s="31">
        <v>2</v>
      </c>
      <c r="S192" s="25" t="s">
        <v>3528</v>
      </c>
      <c r="T192" s="25" t="s">
        <v>110</v>
      </c>
      <c r="U192" s="25" t="s">
        <v>3627</v>
      </c>
      <c r="V192" s="25" t="s">
        <v>128</v>
      </c>
      <c r="W192" s="23" t="s">
        <v>8</v>
      </c>
      <c r="X192" s="23" t="s">
        <v>8</v>
      </c>
      <c r="Y192" s="23" t="s">
        <v>989</v>
      </c>
      <c r="Z192" s="23" t="s">
        <v>1066</v>
      </c>
      <c r="AA192" s="23" t="s">
        <v>114</v>
      </c>
      <c r="AB192" s="23" t="s">
        <v>108</v>
      </c>
      <c r="AC192" s="23" t="s">
        <v>2225</v>
      </c>
      <c r="AD192" s="25">
        <f t="shared" ca="1" si="31"/>
        <v>8.7671232876712329E-2</v>
      </c>
      <c r="AE192" s="32">
        <v>560000000</v>
      </c>
      <c r="AF192" s="33">
        <f>VLOOKUP(J192,Library!A:B,2,0)</f>
        <v>1</v>
      </c>
      <c r="AG192" s="33">
        <f>VLOOKUP(J192,Library!A:G,7,0)</f>
        <v>3</v>
      </c>
      <c r="AH192" s="28" t="str">
        <f>VLOOKUP(W192,Library!W:X,2,0)</f>
        <v>N/A</v>
      </c>
      <c r="AI192" s="28" t="str">
        <f>VLOOKUP(X192,Library!Y:Z,2,0)</f>
        <v>N/A</v>
      </c>
      <c r="AJ192" s="28">
        <f>VLOOKUP(Y192,Library!AA:AB,2,0)</f>
        <v>4</v>
      </c>
      <c r="AK192" s="33">
        <f>IF(MAX(AH192,AI192,AJ192)=0,VLOOKUP(I192,Library!$J:$P,7,0),MAX(AH192,AI192,AJ192))</f>
        <v>4</v>
      </c>
      <c r="AL192" s="33">
        <f t="shared" ca="1" si="33"/>
        <v>2</v>
      </c>
      <c r="AM192" s="33">
        <f>VLOOKUP(AB192,Library!T:U,2,0)</f>
        <v>1</v>
      </c>
      <c r="AN192" s="34">
        <f t="shared" ca="1" si="34"/>
        <v>2.35</v>
      </c>
      <c r="AO192" s="33">
        <f t="shared" ca="1" si="35"/>
        <v>3</v>
      </c>
      <c r="AP192" s="28" t="s">
        <v>136</v>
      </c>
      <c r="AQ192" s="25" t="s">
        <v>128</v>
      </c>
      <c r="AR192" s="28" t="s">
        <v>2512</v>
      </c>
      <c r="AS192" s="28" t="s">
        <v>2513</v>
      </c>
      <c r="AT192" s="28" t="s">
        <v>1822</v>
      </c>
      <c r="AU192" s="23" t="s">
        <v>2361</v>
      </c>
      <c r="AV192" s="23" t="s">
        <v>35</v>
      </c>
      <c r="AW192" s="25" t="s">
        <v>128</v>
      </c>
      <c r="AX192" s="25" t="s">
        <v>128</v>
      </c>
      <c r="AY192" s="25" t="s">
        <v>128</v>
      </c>
      <c r="AZ192" s="25" t="s">
        <v>128</v>
      </c>
      <c r="BA192" s="25" t="s">
        <v>128</v>
      </c>
      <c r="BB192" s="25" t="s">
        <v>128</v>
      </c>
      <c r="BC192" s="25" t="s">
        <v>128</v>
      </c>
      <c r="BD192" s="25" t="s">
        <v>128</v>
      </c>
      <c r="BE192" s="25" t="s">
        <v>128</v>
      </c>
      <c r="BF192" s="25" t="s">
        <v>128</v>
      </c>
      <c r="BG192" s="25" t="s">
        <v>128</v>
      </c>
      <c r="BH192" s="25" t="s">
        <v>128</v>
      </c>
      <c r="BI192" s="25" t="s">
        <v>114</v>
      </c>
      <c r="BJ192" s="23" t="s">
        <v>128</v>
      </c>
      <c r="BK192" t="s">
        <v>1042</v>
      </c>
      <c r="BL192" s="23" t="s">
        <v>707</v>
      </c>
      <c r="BM192" s="28">
        <v>109900000</v>
      </c>
      <c r="BN192" s="72">
        <f t="shared" si="36"/>
        <v>0.19625000000000001</v>
      </c>
    </row>
    <row r="193" spans="1:66" ht="15">
      <c r="A193" s="28">
        <v>189</v>
      </c>
      <c r="B193" s="23" t="s">
        <v>710</v>
      </c>
      <c r="C193" s="28" t="s">
        <v>1336</v>
      </c>
      <c r="D193" s="27" t="s">
        <v>709</v>
      </c>
      <c r="E193" s="43">
        <f ca="1">IF(AW193="Y","Defaulted",IF(OR(IFERROR(_xlfn.XLOOKUP(I193,Library!$J:$J,Library!$P:$P),AK193)=6,IFERROR(_xlfn.XLOOKUP(I193,Library!$J:$J,Library!$P:$P),AK193)=7),"N/A",AO193))</f>
        <v>2</v>
      </c>
      <c r="F193" s="25" t="str">
        <f t="shared" si="25"/>
        <v>N</v>
      </c>
      <c r="G193" s="25" t="str">
        <f t="shared" si="26"/>
        <v>N</v>
      </c>
      <c r="H193" s="25" t="s">
        <v>128</v>
      </c>
      <c r="I193" s="29" t="s">
        <v>1929</v>
      </c>
      <c r="J193" s="44" t="str">
        <f t="shared" si="32"/>
        <v>投资级别优先普通债</v>
      </c>
      <c r="K193" s="27" t="s">
        <v>20</v>
      </c>
      <c r="L193" s="29">
        <v>99.962999999999994</v>
      </c>
      <c r="M193" s="29">
        <v>99.965000000000003</v>
      </c>
      <c r="N193" s="29">
        <v>4.2965030009081149</v>
      </c>
      <c r="O193" s="29">
        <v>4.257046889033945</v>
      </c>
      <c r="P193" s="30">
        <v>3.625</v>
      </c>
      <c r="Q193" s="27" t="s">
        <v>107</v>
      </c>
      <c r="R193" s="31">
        <v>2</v>
      </c>
      <c r="S193" s="25" t="s">
        <v>3686</v>
      </c>
      <c r="T193" s="25" t="s">
        <v>128</v>
      </c>
      <c r="U193" s="25" t="s">
        <v>3496</v>
      </c>
      <c r="V193" s="25" t="s">
        <v>128</v>
      </c>
      <c r="W193" s="23" t="s">
        <v>77</v>
      </c>
      <c r="X193" s="23" t="s">
        <v>956</v>
      </c>
      <c r="Y193" s="23" t="s">
        <v>77</v>
      </c>
      <c r="Z193" s="23" t="s">
        <v>1066</v>
      </c>
      <c r="AA193" s="23" t="s">
        <v>114</v>
      </c>
      <c r="AB193" s="23" t="s">
        <v>108</v>
      </c>
      <c r="AC193" s="23" t="s">
        <v>2235</v>
      </c>
      <c r="AD193" s="25">
        <f t="shared" ca="1" si="31"/>
        <v>5.2054794520547946E-2</v>
      </c>
      <c r="AE193" s="32">
        <v>300000000</v>
      </c>
      <c r="AF193" s="33">
        <f>VLOOKUP(J193,Library!A:B,2,0)</f>
        <v>1</v>
      </c>
      <c r="AG193" s="33">
        <f>VLOOKUP(J193,Library!A:G,7,0)</f>
        <v>3</v>
      </c>
      <c r="AH193" s="28">
        <f>VLOOKUP(W193,Library!W:X,2,0)</f>
        <v>3</v>
      </c>
      <c r="AI193" s="28" t="str">
        <f>VLOOKUP(X193,Library!Y:Z,2,0)</f>
        <v>N/A</v>
      </c>
      <c r="AJ193" s="28">
        <f>VLOOKUP(Y193,Library!AA:AB,2,0)</f>
        <v>3</v>
      </c>
      <c r="AK193" s="33">
        <f>IF(MAX(AH193,AI193,AJ193)=0,VLOOKUP(I193,Library!$J:$P,7,0),MAX(AH193,AI193,AJ193))</f>
        <v>3</v>
      </c>
      <c r="AL193" s="33">
        <f t="shared" ca="1" si="33"/>
        <v>2</v>
      </c>
      <c r="AM193" s="33">
        <f>VLOOKUP(AB193,Library!T:U,2,0)</f>
        <v>1</v>
      </c>
      <c r="AN193" s="34">
        <f t="shared" ca="1" si="34"/>
        <v>2.1</v>
      </c>
      <c r="AO193" s="33">
        <f t="shared" ca="1" si="35"/>
        <v>2</v>
      </c>
      <c r="AP193" s="28" t="s">
        <v>127</v>
      </c>
      <c r="AQ193" s="25" t="s">
        <v>128</v>
      </c>
      <c r="AR193" s="28" t="s">
        <v>111</v>
      </c>
      <c r="AS193" s="28" t="s">
        <v>2514</v>
      </c>
      <c r="AT193" s="28" t="s">
        <v>1823</v>
      </c>
      <c r="AU193" s="23" t="s">
        <v>114</v>
      </c>
      <c r="AV193" s="23" t="s">
        <v>115</v>
      </c>
      <c r="AW193" s="25" t="s">
        <v>128</v>
      </c>
      <c r="AX193" s="25" t="s">
        <v>128</v>
      </c>
      <c r="AY193" s="25" t="s">
        <v>128</v>
      </c>
      <c r="AZ193" s="25" t="s">
        <v>128</v>
      </c>
      <c r="BA193" s="25" t="s">
        <v>128</v>
      </c>
      <c r="BB193" s="25" t="s">
        <v>128</v>
      </c>
      <c r="BC193" s="25" t="s">
        <v>128</v>
      </c>
      <c r="BD193" s="25" t="s">
        <v>128</v>
      </c>
      <c r="BE193" s="25" t="s">
        <v>128</v>
      </c>
      <c r="BF193" s="25" t="s">
        <v>128</v>
      </c>
      <c r="BG193" s="25" t="s">
        <v>128</v>
      </c>
      <c r="BH193" s="25" t="s">
        <v>128</v>
      </c>
      <c r="BI193" s="25" t="s">
        <v>2798</v>
      </c>
      <c r="BJ193" s="23" t="s">
        <v>128</v>
      </c>
      <c r="BK193" t="s">
        <v>1042</v>
      </c>
      <c r="BL193" s="23" t="s">
        <v>710</v>
      </c>
      <c r="BM193" s="28">
        <v>4915000</v>
      </c>
      <c r="BN193" s="72">
        <f t="shared" si="36"/>
        <v>1.6383333333333333E-2</v>
      </c>
    </row>
    <row r="194" spans="1:66" ht="15">
      <c r="A194" s="28">
        <v>190</v>
      </c>
      <c r="B194" s="23" t="s">
        <v>712</v>
      </c>
      <c r="C194" s="28" t="s">
        <v>1337</v>
      </c>
      <c r="D194" s="27" t="s">
        <v>711</v>
      </c>
      <c r="E194" s="43">
        <f ca="1">IF(AW194="Y","Defaulted",IF(OR(IFERROR(_xlfn.XLOOKUP(I194,Library!$J:$J,Library!$P:$P),AK194)=6,IFERROR(_xlfn.XLOOKUP(I194,Library!$J:$J,Library!$P:$P),AK194)=7),"N/A",AO194))</f>
        <v>3</v>
      </c>
      <c r="F194" s="25" t="str">
        <f t="shared" ref="F194:F256" si="37">IF(OR(AX194="Y", AY194="Y",AZ194="Y",BA194="Y",BB194="Y",BD194="Y",BE194="Y",BF194="Y",V194="Y",T194="Y"),"Y","N")</f>
        <v>N</v>
      </c>
      <c r="G194" s="25" t="str">
        <f t="shared" ref="G194:G256" si="38">IF(OR(AX194="Y",AY194="Y",AZ194="Y",BA194="Y",BB194="Y",BD194="Y",BE194="Y",BF194="Y",BG194="Y",BH194="Y"),"Y","N")</f>
        <v>N</v>
      </c>
      <c r="H194" s="25" t="s">
        <v>128</v>
      </c>
      <c r="I194" s="29" t="s">
        <v>1930</v>
      </c>
      <c r="J194" s="44" t="str">
        <f t="shared" si="32"/>
        <v>投资级别优先普通债</v>
      </c>
      <c r="K194" s="27" t="s">
        <v>20</v>
      </c>
      <c r="L194" s="29">
        <v>99.006</v>
      </c>
      <c r="M194" s="29">
        <v>99.114000000000004</v>
      </c>
      <c r="N194" s="29">
        <v>4.6002492213567372</v>
      </c>
      <c r="O194" s="29">
        <v>4.5618900558376234</v>
      </c>
      <c r="P194" s="30">
        <v>4.25</v>
      </c>
      <c r="Q194" s="27" t="s">
        <v>107</v>
      </c>
      <c r="R194" s="31">
        <v>2</v>
      </c>
      <c r="S194" s="25" t="s">
        <v>3553</v>
      </c>
      <c r="T194" s="25" t="s">
        <v>128</v>
      </c>
      <c r="U194" s="25" t="s">
        <v>3496</v>
      </c>
      <c r="V194" s="25" t="s">
        <v>128</v>
      </c>
      <c r="W194" s="23" t="s">
        <v>8</v>
      </c>
      <c r="X194" s="23" t="s">
        <v>990</v>
      </c>
      <c r="Y194" s="23" t="s">
        <v>8</v>
      </c>
      <c r="Z194" s="23" t="s">
        <v>1066</v>
      </c>
      <c r="AA194" s="23" t="s">
        <v>1041</v>
      </c>
      <c r="AB194" s="23" t="s">
        <v>108</v>
      </c>
      <c r="AC194" s="23" t="s">
        <v>2236</v>
      </c>
      <c r="AD194" s="25">
        <f t="shared" ca="1" si="31"/>
        <v>3.0794520547945203</v>
      </c>
      <c r="AE194" s="32">
        <v>300000000</v>
      </c>
      <c r="AF194" s="33">
        <f>VLOOKUP(J194,Library!A:B,2,0)</f>
        <v>1</v>
      </c>
      <c r="AG194" s="33">
        <f>VLOOKUP(J194,Library!A:G,7,0)</f>
        <v>3</v>
      </c>
      <c r="AH194" s="28" t="str">
        <f>VLOOKUP(W194,Library!W:X,2,0)</f>
        <v>N/A</v>
      </c>
      <c r="AI194" s="28">
        <f>VLOOKUP(X194,Library!Y:Z,2,0)</f>
        <v>4</v>
      </c>
      <c r="AJ194" s="28" t="str">
        <f>VLOOKUP(Y194,Library!AA:AB,2,0)</f>
        <v>N/A</v>
      </c>
      <c r="AK194" s="33">
        <f>IF(MAX(AH194,AI194,AJ194)=0,VLOOKUP(I194,Library!$J:$P,7,0),MAX(AH194,AI194,AJ194))</f>
        <v>4</v>
      </c>
      <c r="AL194" s="33">
        <f t="shared" ca="1" si="33"/>
        <v>3</v>
      </c>
      <c r="AM194" s="33">
        <f>VLOOKUP(AB194,Library!T:U,2,0)</f>
        <v>1</v>
      </c>
      <c r="AN194" s="34">
        <f t="shared" ca="1" si="34"/>
        <v>2.4500000000000002</v>
      </c>
      <c r="AO194" s="33">
        <f t="shared" ca="1" si="35"/>
        <v>3</v>
      </c>
      <c r="AP194" s="28" t="s">
        <v>170</v>
      </c>
      <c r="AQ194" s="25" t="s">
        <v>128</v>
      </c>
      <c r="AR194" s="28" t="s">
        <v>2516</v>
      </c>
      <c r="AS194" s="28" t="s">
        <v>2517</v>
      </c>
      <c r="AT194" s="28" t="s">
        <v>1824</v>
      </c>
      <c r="AU194" s="23" t="s">
        <v>114</v>
      </c>
      <c r="AV194" s="23" t="s">
        <v>115</v>
      </c>
      <c r="AW194" s="25" t="s">
        <v>128</v>
      </c>
      <c r="AX194" s="25" t="s">
        <v>128</v>
      </c>
      <c r="AY194" s="25" t="s">
        <v>128</v>
      </c>
      <c r="AZ194" s="25" t="s">
        <v>128</v>
      </c>
      <c r="BA194" s="25" t="s">
        <v>128</v>
      </c>
      <c r="BB194" s="25" t="s">
        <v>128</v>
      </c>
      <c r="BC194" s="25" t="s">
        <v>128</v>
      </c>
      <c r="BD194" s="25" t="s">
        <v>128</v>
      </c>
      <c r="BE194" s="25" t="s">
        <v>128</v>
      </c>
      <c r="BF194" s="25" t="s">
        <v>128</v>
      </c>
      <c r="BG194" s="25" t="s">
        <v>128</v>
      </c>
      <c r="BH194" s="25" t="s">
        <v>128</v>
      </c>
      <c r="BI194" s="25" t="s">
        <v>114</v>
      </c>
      <c r="BJ194" s="23" t="s">
        <v>128</v>
      </c>
      <c r="BK194" t="s">
        <v>1042</v>
      </c>
      <c r="BL194" s="23" t="s">
        <v>712</v>
      </c>
      <c r="BM194" s="28">
        <v>13380000</v>
      </c>
      <c r="BN194" s="72">
        <f t="shared" si="36"/>
        <v>4.4600000000000001E-2</v>
      </c>
    </row>
    <row r="195" spans="1:66" ht="15">
      <c r="A195" s="28">
        <v>191</v>
      </c>
      <c r="B195" s="23" t="s">
        <v>713</v>
      </c>
      <c r="C195" s="28" t="s">
        <v>1338</v>
      </c>
      <c r="D195" s="27" t="s">
        <v>711</v>
      </c>
      <c r="E195" s="43">
        <f ca="1">IF(AW195="Y","Defaulted",IF(OR(IFERROR(_xlfn.XLOOKUP(I195,Library!$J:$J,Library!$P:$P),AK195)=6,IFERROR(_xlfn.XLOOKUP(I195,Library!$J:$J,Library!$P:$P),AK195)=7),"N/A",AO195))</f>
        <v>3</v>
      </c>
      <c r="F195" s="25" t="str">
        <f t="shared" si="37"/>
        <v>N</v>
      </c>
      <c r="G195" s="25" t="str">
        <f t="shared" si="38"/>
        <v>N</v>
      </c>
      <c r="H195" s="25" t="s">
        <v>128</v>
      </c>
      <c r="I195" s="29" t="s">
        <v>1930</v>
      </c>
      <c r="J195" s="44" t="str">
        <f t="shared" si="32"/>
        <v>投资级别优先普通债</v>
      </c>
      <c r="K195" s="27" t="s">
        <v>20</v>
      </c>
      <c r="L195" s="29">
        <v>92.373999999999995</v>
      </c>
      <c r="M195" s="29">
        <v>92.462999999999994</v>
      </c>
      <c r="N195" s="29">
        <v>4.7413337888454405</v>
      </c>
      <c r="O195" s="29">
        <v>4.7194504496164882</v>
      </c>
      <c r="P195" s="30">
        <v>2.95</v>
      </c>
      <c r="Q195" s="27" t="s">
        <v>107</v>
      </c>
      <c r="R195" s="31">
        <v>2</v>
      </c>
      <c r="S195" s="25" t="s">
        <v>3523</v>
      </c>
      <c r="T195" s="25" t="s">
        <v>128</v>
      </c>
      <c r="U195" s="25" t="s">
        <v>3496</v>
      </c>
      <c r="V195" s="25" t="s">
        <v>128</v>
      </c>
      <c r="W195" s="23" t="s">
        <v>8</v>
      </c>
      <c r="X195" s="23" t="s">
        <v>990</v>
      </c>
      <c r="Y195" s="23" t="s">
        <v>8</v>
      </c>
      <c r="Z195" s="23" t="s">
        <v>1066</v>
      </c>
      <c r="AA195" s="23" t="s">
        <v>1041</v>
      </c>
      <c r="AB195" s="23" t="s">
        <v>108</v>
      </c>
      <c r="AC195" s="23" t="s">
        <v>2237</v>
      </c>
      <c r="AD195" s="25">
        <f t="shared" ca="1" si="31"/>
        <v>4.8273972602739725</v>
      </c>
      <c r="AE195" s="32">
        <v>250000000</v>
      </c>
      <c r="AF195" s="33">
        <f>VLOOKUP(J195,Library!A:B,2,0)</f>
        <v>1</v>
      </c>
      <c r="AG195" s="33">
        <f>VLOOKUP(J195,Library!A:G,7,0)</f>
        <v>3</v>
      </c>
      <c r="AH195" s="28" t="str">
        <f>VLOOKUP(W195,Library!W:X,2,0)</f>
        <v>N/A</v>
      </c>
      <c r="AI195" s="28">
        <f>VLOOKUP(X195,Library!Y:Z,2,0)</f>
        <v>4</v>
      </c>
      <c r="AJ195" s="28" t="str">
        <f>VLOOKUP(Y195,Library!AA:AB,2,0)</f>
        <v>N/A</v>
      </c>
      <c r="AK195" s="33">
        <f>IF(MAX(AH195,AI195,AJ195)=0,VLOOKUP(I195,Library!$J:$P,7,0),MAX(AH195,AI195,AJ195))</f>
        <v>4</v>
      </c>
      <c r="AL195" s="33">
        <f t="shared" ca="1" si="33"/>
        <v>3</v>
      </c>
      <c r="AM195" s="33">
        <f>VLOOKUP(AB195,Library!T:U,2,0)</f>
        <v>1</v>
      </c>
      <c r="AN195" s="34">
        <f t="shared" ca="1" si="34"/>
        <v>2.4500000000000002</v>
      </c>
      <c r="AO195" s="33">
        <f t="shared" ca="1" si="35"/>
        <v>3</v>
      </c>
      <c r="AP195" s="28" t="s">
        <v>170</v>
      </c>
      <c r="AQ195" s="25" t="s">
        <v>128</v>
      </c>
      <c r="AR195" s="28" t="s">
        <v>2516</v>
      </c>
      <c r="AS195" s="28" t="s">
        <v>2517</v>
      </c>
      <c r="AT195" s="28" t="s">
        <v>1824</v>
      </c>
      <c r="AU195" s="23" t="s">
        <v>114</v>
      </c>
      <c r="AV195" s="23" t="s">
        <v>115</v>
      </c>
      <c r="AW195" s="25" t="s">
        <v>128</v>
      </c>
      <c r="AX195" s="25" t="s">
        <v>128</v>
      </c>
      <c r="AY195" s="25" t="s">
        <v>128</v>
      </c>
      <c r="AZ195" s="25" t="s">
        <v>128</v>
      </c>
      <c r="BA195" s="25" t="s">
        <v>128</v>
      </c>
      <c r="BB195" s="25" t="s">
        <v>128</v>
      </c>
      <c r="BC195" s="25" t="s">
        <v>128</v>
      </c>
      <c r="BD195" s="25" t="s">
        <v>128</v>
      </c>
      <c r="BE195" s="25" t="s">
        <v>128</v>
      </c>
      <c r="BF195" s="25" t="s">
        <v>128</v>
      </c>
      <c r="BG195" s="25" t="s">
        <v>128</v>
      </c>
      <c r="BH195" s="25" t="s">
        <v>128</v>
      </c>
      <c r="BI195" s="25" t="s">
        <v>114</v>
      </c>
      <c r="BJ195" s="23" t="s">
        <v>128</v>
      </c>
      <c r="BK195" t="s">
        <v>1042</v>
      </c>
      <c r="BL195" s="23" t="s">
        <v>713</v>
      </c>
      <c r="BM195" s="28">
        <v>34918000</v>
      </c>
      <c r="BN195" s="72">
        <f t="shared" si="36"/>
        <v>0.13967199999999999</v>
      </c>
    </row>
    <row r="196" spans="1:66" ht="15">
      <c r="A196" s="28">
        <v>192</v>
      </c>
      <c r="B196" s="23" t="s">
        <v>715</v>
      </c>
      <c r="C196" s="28" t="s">
        <v>1339</v>
      </c>
      <c r="D196" s="27" t="s">
        <v>714</v>
      </c>
      <c r="E196" s="43">
        <f ca="1">IF(AW196="Y","Defaulted",IF(OR(IFERROR(_xlfn.XLOOKUP(I196,Library!$J:$J,Library!$P:$P),AK196)=6,IFERROR(_xlfn.XLOOKUP(I196,Library!$J:$J,Library!$P:$P),AK196)=7),"N/A",AO196))</f>
        <v>3</v>
      </c>
      <c r="F196" s="25" t="str">
        <f t="shared" si="37"/>
        <v>N</v>
      </c>
      <c r="G196" s="25" t="str">
        <f t="shared" si="38"/>
        <v>N</v>
      </c>
      <c r="H196" s="25" t="s">
        <v>128</v>
      </c>
      <c r="I196" s="29" t="s">
        <v>1932</v>
      </c>
      <c r="J196" s="44" t="str">
        <f t="shared" si="32"/>
        <v>投资级别优先普通债</v>
      </c>
      <c r="K196" s="27" t="s">
        <v>20</v>
      </c>
      <c r="L196" s="29">
        <v>99.763000000000005</v>
      </c>
      <c r="M196" s="29">
        <v>99.834999999999994</v>
      </c>
      <c r="N196" s="29">
        <v>4.5243726097553001</v>
      </c>
      <c r="O196" s="29">
        <v>4.4780512338899356</v>
      </c>
      <c r="P196" s="30">
        <v>4.375</v>
      </c>
      <c r="Q196" s="27" t="s">
        <v>107</v>
      </c>
      <c r="R196" s="31">
        <v>2</v>
      </c>
      <c r="S196" s="25" t="s">
        <v>3687</v>
      </c>
      <c r="T196" s="25" t="s">
        <v>128</v>
      </c>
      <c r="U196" s="25" t="s">
        <v>3496</v>
      </c>
      <c r="V196" s="25" t="s">
        <v>128</v>
      </c>
      <c r="W196" s="23" t="s">
        <v>8</v>
      </c>
      <c r="X196" s="23" t="s">
        <v>994</v>
      </c>
      <c r="Y196" s="23" t="s">
        <v>984</v>
      </c>
      <c r="Z196" s="23" t="s">
        <v>1066</v>
      </c>
      <c r="AA196" s="23" t="s">
        <v>1041</v>
      </c>
      <c r="AB196" s="23" t="s">
        <v>108</v>
      </c>
      <c r="AC196" s="23" t="s">
        <v>2238</v>
      </c>
      <c r="AD196" s="25">
        <f t="shared" ca="1" si="31"/>
        <v>1.6438356164383561</v>
      </c>
      <c r="AE196" s="32">
        <v>1000000000</v>
      </c>
      <c r="AF196" s="33">
        <f>VLOOKUP(J196,Library!A:B,2,0)</f>
        <v>1</v>
      </c>
      <c r="AG196" s="33">
        <f>VLOOKUP(J196,Library!A:G,7,0)</f>
        <v>3</v>
      </c>
      <c r="AH196" s="28" t="str">
        <f>VLOOKUP(W196,Library!W:X,2,0)</f>
        <v>N/A</v>
      </c>
      <c r="AI196" s="28">
        <f>VLOOKUP(X196,Library!Y:Z,2,0)</f>
        <v>4</v>
      </c>
      <c r="AJ196" s="28">
        <f>VLOOKUP(Y196,Library!AA:AB,2,0)</f>
        <v>4</v>
      </c>
      <c r="AK196" s="33">
        <f>IF(MAX(AH196,AI196,AJ196)=0,VLOOKUP(I196,Library!$J:$P,7,0),MAX(AH196,AI196,AJ196))</f>
        <v>4</v>
      </c>
      <c r="AL196" s="33">
        <f t="shared" ca="1" si="33"/>
        <v>3</v>
      </c>
      <c r="AM196" s="33">
        <f>VLOOKUP(AB196,Library!T:U,2,0)</f>
        <v>1</v>
      </c>
      <c r="AN196" s="34">
        <f t="shared" ca="1" si="34"/>
        <v>2.4500000000000002</v>
      </c>
      <c r="AO196" s="33">
        <f t="shared" ca="1" si="35"/>
        <v>3</v>
      </c>
      <c r="AP196" s="28" t="s">
        <v>127</v>
      </c>
      <c r="AQ196" s="25" t="s">
        <v>128</v>
      </c>
      <c r="AR196" s="28" t="s">
        <v>111</v>
      </c>
      <c r="AS196" s="28" t="s">
        <v>2518</v>
      </c>
      <c r="AT196" s="28" t="s">
        <v>1825</v>
      </c>
      <c r="AU196" s="23" t="s">
        <v>114</v>
      </c>
      <c r="AV196" s="23" t="s">
        <v>115</v>
      </c>
      <c r="AW196" s="25" t="s">
        <v>128</v>
      </c>
      <c r="AX196" s="25" t="s">
        <v>128</v>
      </c>
      <c r="AY196" s="25" t="s">
        <v>128</v>
      </c>
      <c r="AZ196" s="25" t="s">
        <v>128</v>
      </c>
      <c r="BA196" s="25" t="s">
        <v>128</v>
      </c>
      <c r="BB196" s="25" t="s">
        <v>128</v>
      </c>
      <c r="BC196" s="25" t="s">
        <v>128</v>
      </c>
      <c r="BD196" s="25" t="s">
        <v>128</v>
      </c>
      <c r="BE196" s="25" t="s">
        <v>128</v>
      </c>
      <c r="BF196" s="25" t="s">
        <v>128</v>
      </c>
      <c r="BG196" s="25" t="s">
        <v>128</v>
      </c>
      <c r="BH196" s="25" t="s">
        <v>128</v>
      </c>
      <c r="BI196" s="25" t="s">
        <v>2799</v>
      </c>
      <c r="BJ196" s="23" t="s">
        <v>128</v>
      </c>
      <c r="BK196" t="s">
        <v>1042</v>
      </c>
      <c r="BL196" s="23" t="s">
        <v>715</v>
      </c>
      <c r="BM196" s="28">
        <v>17615000</v>
      </c>
      <c r="BN196" s="72">
        <f t="shared" si="36"/>
        <v>1.7614999999999999E-2</v>
      </c>
    </row>
    <row r="197" spans="1:66" ht="15">
      <c r="A197" s="28">
        <v>193</v>
      </c>
      <c r="B197" s="23" t="s">
        <v>716</v>
      </c>
      <c r="C197" s="28" t="s">
        <v>1340</v>
      </c>
      <c r="D197" s="27" t="s">
        <v>714</v>
      </c>
      <c r="E197" s="43">
        <f ca="1">IF(AW197="Y","Defaulted",IF(OR(IFERROR(_xlfn.XLOOKUP(I197,Library!$J:$J,Library!$P:$P),AK197)=6,IFERROR(_xlfn.XLOOKUP(I197,Library!$J:$J,Library!$P:$P),AK197)=7),"N/A",AO197))</f>
        <v>3</v>
      </c>
      <c r="F197" s="25" t="str">
        <f t="shared" si="37"/>
        <v>Y</v>
      </c>
      <c r="G197" s="25" t="str">
        <f t="shared" si="38"/>
        <v>N</v>
      </c>
      <c r="H197" s="25" t="s">
        <v>128</v>
      </c>
      <c r="I197" s="29" t="s">
        <v>1931</v>
      </c>
      <c r="J197" s="44" t="str">
        <f t="shared" si="32"/>
        <v>投资级别优先可赎回/可售回债</v>
      </c>
      <c r="K197" s="27" t="s">
        <v>20</v>
      </c>
      <c r="L197" s="29">
        <v>91.953999999999994</v>
      </c>
      <c r="M197" s="29">
        <v>92.078999999999994</v>
      </c>
      <c r="N197" s="29">
        <v>4.7419671671870498</v>
      </c>
      <c r="O197" s="29">
        <v>4.7095019197882984</v>
      </c>
      <c r="P197" s="30">
        <v>2.75</v>
      </c>
      <c r="Q197" s="27" t="s">
        <v>107</v>
      </c>
      <c r="R197" s="31">
        <v>2</v>
      </c>
      <c r="S197" s="25" t="s">
        <v>3502</v>
      </c>
      <c r="T197" s="25" t="s">
        <v>110</v>
      </c>
      <c r="U197" s="25" t="s">
        <v>3688</v>
      </c>
      <c r="V197" s="25" t="s">
        <v>128</v>
      </c>
      <c r="W197" s="23" t="s">
        <v>989</v>
      </c>
      <c r="X197" s="23" t="s">
        <v>8</v>
      </c>
      <c r="Y197" s="23" t="s">
        <v>984</v>
      </c>
      <c r="Z197" s="23" t="s">
        <v>1066</v>
      </c>
      <c r="AA197" s="23" t="s">
        <v>1041</v>
      </c>
      <c r="AB197" s="23" t="s">
        <v>108</v>
      </c>
      <c r="AC197" s="23" t="s">
        <v>2239</v>
      </c>
      <c r="AD197" s="25">
        <f t="shared" ca="1" si="31"/>
        <v>4.5534246575342463</v>
      </c>
      <c r="AE197" s="32">
        <v>300000000</v>
      </c>
      <c r="AF197" s="33">
        <f>VLOOKUP(J197,Library!A:B,2,0)</f>
        <v>1</v>
      </c>
      <c r="AG197" s="33">
        <f>VLOOKUP(J197,Library!A:G,7,0)</f>
        <v>3</v>
      </c>
      <c r="AH197" s="28">
        <f>VLOOKUP(W197,Library!W:X,2,0)</f>
        <v>4</v>
      </c>
      <c r="AI197" s="28" t="str">
        <f>VLOOKUP(X197,Library!Y:Z,2,0)</f>
        <v>N/A</v>
      </c>
      <c r="AJ197" s="28">
        <f>VLOOKUP(Y197,Library!AA:AB,2,0)</f>
        <v>4</v>
      </c>
      <c r="AK197" s="33">
        <f>IF(MAX(AH197,AI197,AJ197)=0,VLOOKUP(I197,Library!$J:$P,7,0),MAX(AH197,AI197,AJ197))</f>
        <v>4</v>
      </c>
      <c r="AL197" s="33">
        <f t="shared" ca="1" si="33"/>
        <v>3</v>
      </c>
      <c r="AM197" s="33">
        <f>VLOOKUP(AB197,Library!T:U,2,0)</f>
        <v>1</v>
      </c>
      <c r="AN197" s="34">
        <f t="shared" ca="1" si="34"/>
        <v>2.4500000000000002</v>
      </c>
      <c r="AO197" s="33">
        <f t="shared" ca="1" si="35"/>
        <v>3</v>
      </c>
      <c r="AP197" s="28" t="s">
        <v>127</v>
      </c>
      <c r="AQ197" s="25" t="s">
        <v>128</v>
      </c>
      <c r="AR197" s="28" t="s">
        <v>111</v>
      </c>
      <c r="AS197" s="28" t="s">
        <v>2518</v>
      </c>
      <c r="AT197" s="28" t="s">
        <v>1825</v>
      </c>
      <c r="AU197" s="23" t="s">
        <v>2519</v>
      </c>
      <c r="AV197" s="23" t="s">
        <v>35</v>
      </c>
      <c r="AW197" s="25" t="s">
        <v>128</v>
      </c>
      <c r="AX197" s="25" t="s">
        <v>128</v>
      </c>
      <c r="AY197" s="25" t="s">
        <v>128</v>
      </c>
      <c r="AZ197" s="25" t="s">
        <v>128</v>
      </c>
      <c r="BA197" s="25" t="s">
        <v>128</v>
      </c>
      <c r="BB197" s="25" t="s">
        <v>128</v>
      </c>
      <c r="BC197" s="25" t="s">
        <v>128</v>
      </c>
      <c r="BD197" s="25" t="s">
        <v>128</v>
      </c>
      <c r="BE197" s="25" t="s">
        <v>128</v>
      </c>
      <c r="BF197" s="25" t="s">
        <v>128</v>
      </c>
      <c r="BG197" s="25" t="s">
        <v>128</v>
      </c>
      <c r="BH197" s="25" t="s">
        <v>128</v>
      </c>
      <c r="BI197" s="25" t="s">
        <v>114</v>
      </c>
      <c r="BJ197" s="23" t="s">
        <v>128</v>
      </c>
      <c r="BK197" t="s">
        <v>1042</v>
      </c>
      <c r="BL197" s="23" t="s">
        <v>716</v>
      </c>
      <c r="BM197" s="28">
        <v>35996000</v>
      </c>
      <c r="BN197" s="72">
        <f t="shared" si="36"/>
        <v>0.11998666666666667</v>
      </c>
    </row>
    <row r="198" spans="1:66" ht="15">
      <c r="A198" s="28">
        <v>194</v>
      </c>
      <c r="B198" s="23" t="s">
        <v>718</v>
      </c>
      <c r="C198" s="28" t="s">
        <v>1341</v>
      </c>
      <c r="D198" s="27" t="s">
        <v>717</v>
      </c>
      <c r="E198" s="43">
        <f ca="1">IF(AW198="Y","Defaulted",IF(OR(IFERROR(_xlfn.XLOOKUP(I198,Library!$J:$J,Library!$P:$P),AK198)=6,IFERROR(_xlfn.XLOOKUP(I198,Library!$J:$J,Library!$P:$P),AK198)=7),"N/A",AO198))</f>
        <v>3</v>
      </c>
      <c r="F198" s="25" t="str">
        <f t="shared" si="37"/>
        <v>Y</v>
      </c>
      <c r="G198" s="25" t="str">
        <f t="shared" si="38"/>
        <v>N</v>
      </c>
      <c r="H198" s="25" t="s">
        <v>128</v>
      </c>
      <c r="I198" s="29" t="s">
        <v>1934</v>
      </c>
      <c r="J198" s="44" t="str">
        <f t="shared" ref="J198:J238" si="39">IF(AQ198="Y","存款证",
IF(BF198="Y","应急可转债",
IF(BK198="Government","主权债",
IF(AND(BF198="N",BE198="Y"),"永续债/优先股",
IF(AND(BF198="N",BG198="Y"),"保释债（Bail in feature）",
IF(AND(BF198="N",OR(AY198="Y",AZ198="5")),"可转换/可交换债券",
IF(AND(BF198="N",BE198="N",BG198="N",BH198="Y"),"多担保人债券",
IF(AND(AK198&lt;5,T198="N",V198="N",AX198="N"),"投资级别优先普通债",
IF(AND(AK198&lt;5,OR(T198="Y",V198="Y"),AX198="N"),"投资级别优先可赎回/可售回债",
IF(AND(AK198&lt;5,T198="N",V198="N",AX198="Y"),"投资级别次级普通债",
IF(AND(AK198&lt;5,OR(T198="Y",V198="Y"),AX198="Y"),"投资级别次级可赎回/可售回债",
IF(AND(OR(AK198=5,AK198=6,AK198=7),T198="N",V198="N",AX198="N"),"非投资级/无评级优先普通债",
IF(AND(OR(AK198=5,AK198=6,AK198=7),OR(T198="Y",V198="Y"),AX198="N"),"非投资级/无评级优先可赎回/可售回债",
IF(AND(OR(AK198=5,AK198=6,AK198=7),T198="N",V198="N",AX198="Y"),"非投资级/无评级次级普通债",
IF(AND(OR(AK198=5,AK198=6,AK198=7),OR(T198="Y",V198="Y"),AX198="Y"),"非投资级/无评级次级可赎回/可售回债")))))))))))))))</f>
        <v>投资级别优先可赎回/可售回债</v>
      </c>
      <c r="K198" s="27" t="s">
        <v>20</v>
      </c>
      <c r="L198" s="29">
        <v>100.626</v>
      </c>
      <c r="M198" s="29">
        <v>100.64100000000001</v>
      </c>
      <c r="N198" s="29">
        <v>4.8841924470945459</v>
      </c>
      <c r="O198" s="29">
        <v>4.8638881223691586</v>
      </c>
      <c r="P198" s="30">
        <v>5.75</v>
      </c>
      <c r="Q198" s="27" t="s">
        <v>107</v>
      </c>
      <c r="R198" s="31">
        <v>2</v>
      </c>
      <c r="S198" s="25" t="s">
        <v>2218</v>
      </c>
      <c r="T198" s="25" t="s">
        <v>110</v>
      </c>
      <c r="U198" s="25" t="s">
        <v>3689</v>
      </c>
      <c r="V198" s="25" t="s">
        <v>128</v>
      </c>
      <c r="W198" s="23" t="s">
        <v>984</v>
      </c>
      <c r="X198" s="23" t="s">
        <v>8</v>
      </c>
      <c r="Y198" s="23" t="s">
        <v>8</v>
      </c>
      <c r="Z198" s="23" t="s">
        <v>1066</v>
      </c>
      <c r="AA198" s="23" t="s">
        <v>1041</v>
      </c>
      <c r="AB198" s="23" t="s">
        <v>108</v>
      </c>
      <c r="AC198" s="23" t="s">
        <v>2240</v>
      </c>
      <c r="AD198" s="25">
        <f t="shared" ca="1" si="31"/>
        <v>0.77534246575342469</v>
      </c>
      <c r="AE198" s="32">
        <v>400000000</v>
      </c>
      <c r="AF198" s="33">
        <f>VLOOKUP(J198,Library!A:B,2,0)</f>
        <v>1</v>
      </c>
      <c r="AG198" s="33">
        <f>VLOOKUP(J198,Library!A:G,7,0)</f>
        <v>3</v>
      </c>
      <c r="AH198" s="28">
        <f>VLOOKUP(W198,Library!W:X,2,0)</f>
        <v>4</v>
      </c>
      <c r="AI198" s="28" t="str">
        <f>VLOOKUP(X198,Library!Y:Z,2,0)</f>
        <v>N/A</v>
      </c>
      <c r="AJ198" s="28" t="str">
        <f>VLOOKUP(Y198,Library!AA:AB,2,0)</f>
        <v>N/A</v>
      </c>
      <c r="AK198" s="33">
        <f>IF(MAX(AH198,AI198,AJ198)=0,VLOOKUP(I198,Library!$J:$P,7,0),MAX(AH198,AI198,AJ198))</f>
        <v>4</v>
      </c>
      <c r="AL198" s="33">
        <f t="shared" ca="1" si="33"/>
        <v>2</v>
      </c>
      <c r="AM198" s="33">
        <f>VLOOKUP(AB198,Library!T:U,2,0)</f>
        <v>1</v>
      </c>
      <c r="AN198" s="34">
        <f t="shared" ca="1" si="34"/>
        <v>2.35</v>
      </c>
      <c r="AO198" s="33">
        <f t="shared" ca="1" si="35"/>
        <v>3</v>
      </c>
      <c r="AP198" s="28" t="s">
        <v>127</v>
      </c>
      <c r="AQ198" s="25" t="s">
        <v>128</v>
      </c>
      <c r="AR198" s="28" t="s">
        <v>111</v>
      </c>
      <c r="AS198" s="28" t="s">
        <v>2520</v>
      </c>
      <c r="AT198" s="28" t="s">
        <v>1826</v>
      </c>
      <c r="AU198" s="23" t="s">
        <v>2521</v>
      </c>
      <c r="AV198" s="23" t="s">
        <v>35</v>
      </c>
      <c r="AW198" s="25" t="s">
        <v>128</v>
      </c>
      <c r="AX198" s="25" t="s">
        <v>128</v>
      </c>
      <c r="AY198" s="25" t="s">
        <v>128</v>
      </c>
      <c r="AZ198" s="25" t="s">
        <v>128</v>
      </c>
      <c r="BA198" s="25" t="s">
        <v>128</v>
      </c>
      <c r="BB198" s="25" t="s">
        <v>128</v>
      </c>
      <c r="BC198" s="25" t="s">
        <v>128</v>
      </c>
      <c r="BD198" s="25" t="s">
        <v>128</v>
      </c>
      <c r="BE198" s="25" t="s">
        <v>128</v>
      </c>
      <c r="BF198" s="25" t="s">
        <v>128</v>
      </c>
      <c r="BG198" s="25" t="s">
        <v>128</v>
      </c>
      <c r="BH198" s="25" t="s">
        <v>128</v>
      </c>
      <c r="BI198" s="25" t="s">
        <v>114</v>
      </c>
      <c r="BJ198" s="23" t="s">
        <v>128</v>
      </c>
      <c r="BK198" t="s">
        <v>1042</v>
      </c>
      <c r="BL198" s="23" t="s">
        <v>718</v>
      </c>
      <c r="BM198" s="28">
        <v>14160000</v>
      </c>
      <c r="BN198" s="72">
        <f t="shared" si="36"/>
        <v>3.5400000000000001E-2</v>
      </c>
    </row>
    <row r="199" spans="1:66" ht="15">
      <c r="A199" s="28">
        <v>195</v>
      </c>
      <c r="B199" s="23" t="s">
        <v>719</v>
      </c>
      <c r="C199" s="28" t="s">
        <v>1342</v>
      </c>
      <c r="D199" s="27" t="s">
        <v>717</v>
      </c>
      <c r="E199" s="43">
        <f ca="1">IF(AW199="Y","Defaulted",IF(OR(IFERROR(_xlfn.XLOOKUP(I199,Library!$J:$J,Library!$P:$P),AK199)=6,IFERROR(_xlfn.XLOOKUP(I199,Library!$J:$J,Library!$P:$P),AK199)=7),"N/A",AO199))</f>
        <v>3</v>
      </c>
      <c r="F199" s="25" t="str">
        <f t="shared" si="37"/>
        <v>N</v>
      </c>
      <c r="G199" s="25" t="str">
        <f t="shared" si="38"/>
        <v>N</v>
      </c>
      <c r="H199" s="25" t="s">
        <v>128</v>
      </c>
      <c r="I199" s="29" t="s">
        <v>1933</v>
      </c>
      <c r="J199" s="44" t="str">
        <f t="shared" si="39"/>
        <v>投资级别优先普通债</v>
      </c>
      <c r="K199" s="27" t="s">
        <v>20</v>
      </c>
      <c r="L199" s="29">
        <v>99.936999999999998</v>
      </c>
      <c r="M199" s="29">
        <v>99.974999999999994</v>
      </c>
      <c r="N199" s="29">
        <v>4.4703406657815146</v>
      </c>
      <c r="O199" s="29">
        <v>4.4241906653997018</v>
      </c>
      <c r="P199" s="30">
        <v>4.4000000000000004</v>
      </c>
      <c r="Q199" s="27" t="s">
        <v>107</v>
      </c>
      <c r="R199" s="31">
        <v>2</v>
      </c>
      <c r="S199" s="25" t="s">
        <v>3656</v>
      </c>
      <c r="T199" s="25" t="s">
        <v>128</v>
      </c>
      <c r="U199" s="25" t="s">
        <v>3496</v>
      </c>
      <c r="V199" s="25" t="s">
        <v>128</v>
      </c>
      <c r="W199" s="23" t="s">
        <v>984</v>
      </c>
      <c r="X199" s="23" t="s">
        <v>990</v>
      </c>
      <c r="Y199" s="23" t="s">
        <v>980</v>
      </c>
      <c r="Z199" s="23" t="s">
        <v>1066</v>
      </c>
      <c r="AA199" s="23" t="s">
        <v>1041</v>
      </c>
      <c r="AB199" s="23" t="s">
        <v>108</v>
      </c>
      <c r="AC199" s="23" t="s">
        <v>2241</v>
      </c>
      <c r="AD199" s="25">
        <f t="shared" ca="1" si="31"/>
        <v>0.8575342465753425</v>
      </c>
      <c r="AE199" s="32">
        <v>700000000</v>
      </c>
      <c r="AF199" s="33">
        <f>VLOOKUP(J199,Library!A:B,2,0)</f>
        <v>1</v>
      </c>
      <c r="AG199" s="33">
        <f>VLOOKUP(J199,Library!A:G,7,0)</f>
        <v>3</v>
      </c>
      <c r="AH199" s="28">
        <f>VLOOKUP(W199,Library!W:X,2,0)</f>
        <v>4</v>
      </c>
      <c r="AI199" s="28">
        <f>VLOOKUP(X199,Library!Y:Z,2,0)</f>
        <v>4</v>
      </c>
      <c r="AJ199" s="28">
        <f>VLOOKUP(Y199,Library!AA:AB,2,0)</f>
        <v>3</v>
      </c>
      <c r="AK199" s="33">
        <f>IF(MAX(AH199,AI199,AJ199)=0,VLOOKUP(I199,Library!$J:$P,7,0),MAX(AH199,AI199,AJ199))</f>
        <v>4</v>
      </c>
      <c r="AL199" s="33">
        <f t="shared" ca="1" si="33"/>
        <v>2</v>
      </c>
      <c r="AM199" s="33">
        <f>VLOOKUP(AB199,Library!T:U,2,0)</f>
        <v>1</v>
      </c>
      <c r="AN199" s="34">
        <f t="shared" ca="1" si="34"/>
        <v>2.35</v>
      </c>
      <c r="AO199" s="33">
        <f t="shared" ca="1" si="35"/>
        <v>3</v>
      </c>
      <c r="AP199" s="28" t="s">
        <v>127</v>
      </c>
      <c r="AQ199" s="25" t="s">
        <v>128</v>
      </c>
      <c r="AR199" s="28" t="s">
        <v>111</v>
      </c>
      <c r="AS199" s="28" t="s">
        <v>2520</v>
      </c>
      <c r="AT199" s="28" t="s">
        <v>1826</v>
      </c>
      <c r="AU199" s="23" t="s">
        <v>114</v>
      </c>
      <c r="AV199" s="23" t="s">
        <v>115</v>
      </c>
      <c r="AW199" s="25" t="s">
        <v>128</v>
      </c>
      <c r="AX199" s="25" t="s">
        <v>128</v>
      </c>
      <c r="AY199" s="25" t="s">
        <v>128</v>
      </c>
      <c r="AZ199" s="25" t="s">
        <v>128</v>
      </c>
      <c r="BA199" s="25" t="s">
        <v>128</v>
      </c>
      <c r="BB199" s="25" t="s">
        <v>128</v>
      </c>
      <c r="BC199" s="25" t="s">
        <v>128</v>
      </c>
      <c r="BD199" s="25" t="s">
        <v>128</v>
      </c>
      <c r="BE199" s="25" t="s">
        <v>128</v>
      </c>
      <c r="BF199" s="25" t="s">
        <v>128</v>
      </c>
      <c r="BG199" s="25" t="s">
        <v>128</v>
      </c>
      <c r="BH199" s="25" t="s">
        <v>128</v>
      </c>
      <c r="BI199" s="25" t="s">
        <v>2800</v>
      </c>
      <c r="BJ199" s="23" t="s">
        <v>128</v>
      </c>
      <c r="BK199" t="s">
        <v>1042</v>
      </c>
      <c r="BL199" s="23" t="s">
        <v>719</v>
      </c>
      <c r="BM199" s="28">
        <v>98335000</v>
      </c>
      <c r="BN199" s="72">
        <f t="shared" si="36"/>
        <v>0.14047857142857142</v>
      </c>
    </row>
    <row r="200" spans="1:66" ht="15">
      <c r="A200" s="28">
        <v>196</v>
      </c>
      <c r="B200" s="23" t="s">
        <v>720</v>
      </c>
      <c r="C200" s="28" t="s">
        <v>1343</v>
      </c>
      <c r="D200" s="27" t="s">
        <v>717</v>
      </c>
      <c r="E200" s="43">
        <f ca="1">IF(AW200="Y","Defaulted",IF(OR(IFERROR(_xlfn.XLOOKUP(I200,Library!$J:$J,Library!$P:$P),AK200)=6,IFERROR(_xlfn.XLOOKUP(I200,Library!$J:$J,Library!$P:$P),AK200)=7),"N/A",AO200))</f>
        <v>3</v>
      </c>
      <c r="F200" s="25" t="str">
        <f t="shared" si="37"/>
        <v>Y</v>
      </c>
      <c r="G200" s="25" t="str">
        <f t="shared" si="38"/>
        <v>N</v>
      </c>
      <c r="H200" s="25" t="s">
        <v>128</v>
      </c>
      <c r="I200" s="29" t="s">
        <v>1934</v>
      </c>
      <c r="J200" s="44" t="str">
        <f t="shared" si="39"/>
        <v>投资级别优先可赎回/可售回债</v>
      </c>
      <c r="K200" s="27" t="s">
        <v>20</v>
      </c>
      <c r="L200" s="29">
        <v>98.778999999999996</v>
      </c>
      <c r="M200" s="29">
        <v>98.802000000000007</v>
      </c>
      <c r="N200" s="29">
        <v>4.438929135869869</v>
      </c>
      <c r="O200" s="29">
        <v>4.4115179007675431</v>
      </c>
      <c r="P200" s="30">
        <v>3</v>
      </c>
      <c r="Q200" s="27" t="s">
        <v>107</v>
      </c>
      <c r="R200" s="31">
        <v>2</v>
      </c>
      <c r="S200" s="25" t="s">
        <v>3661</v>
      </c>
      <c r="T200" s="25" t="s">
        <v>110</v>
      </c>
      <c r="U200" s="25" t="s">
        <v>3690</v>
      </c>
      <c r="V200" s="25" t="s">
        <v>128</v>
      </c>
      <c r="W200" s="23" t="s">
        <v>8</v>
      </c>
      <c r="X200" s="23" t="s">
        <v>990</v>
      </c>
      <c r="Y200" s="23" t="s">
        <v>980</v>
      </c>
      <c r="Z200" s="23" t="s">
        <v>1066</v>
      </c>
      <c r="AA200" s="23" t="s">
        <v>1041</v>
      </c>
      <c r="AB200" s="23" t="s">
        <v>108</v>
      </c>
      <c r="AC200" s="23" t="s">
        <v>2242</v>
      </c>
      <c r="AD200" s="25">
        <f t="shared" ca="1" si="31"/>
        <v>0.88219178082191785</v>
      </c>
      <c r="AE200" s="32">
        <v>300000000</v>
      </c>
      <c r="AF200" s="33">
        <f>VLOOKUP(J200,Library!A:B,2,0)</f>
        <v>1</v>
      </c>
      <c r="AG200" s="33">
        <f>VLOOKUP(J200,Library!A:G,7,0)</f>
        <v>3</v>
      </c>
      <c r="AH200" s="28" t="str">
        <f>VLOOKUP(W200,Library!W:X,2,0)</f>
        <v>N/A</v>
      </c>
      <c r="AI200" s="28">
        <f>VLOOKUP(X200,Library!Y:Z,2,0)</f>
        <v>4</v>
      </c>
      <c r="AJ200" s="28">
        <f>VLOOKUP(Y200,Library!AA:AB,2,0)</f>
        <v>3</v>
      </c>
      <c r="AK200" s="33">
        <f>IF(MAX(AH200,AI200,AJ200)=0,VLOOKUP(I200,Library!$J:$P,7,0),MAX(AH200,AI200,AJ200))</f>
        <v>4</v>
      </c>
      <c r="AL200" s="33">
        <f t="shared" ca="1" si="33"/>
        <v>2</v>
      </c>
      <c r="AM200" s="33">
        <f>VLOOKUP(AB200,Library!T:U,2,0)</f>
        <v>1</v>
      </c>
      <c r="AN200" s="34">
        <f t="shared" ca="1" si="34"/>
        <v>2.35</v>
      </c>
      <c r="AO200" s="33">
        <f t="shared" ca="1" si="35"/>
        <v>3</v>
      </c>
      <c r="AP200" s="28" t="s">
        <v>127</v>
      </c>
      <c r="AQ200" s="25" t="s">
        <v>128</v>
      </c>
      <c r="AR200" s="28" t="s">
        <v>111</v>
      </c>
      <c r="AS200" s="28" t="s">
        <v>2520</v>
      </c>
      <c r="AT200" s="28" t="s">
        <v>1826</v>
      </c>
      <c r="AU200" s="23" t="s">
        <v>2522</v>
      </c>
      <c r="AV200" s="23" t="s">
        <v>35</v>
      </c>
      <c r="AW200" s="25" t="s">
        <v>128</v>
      </c>
      <c r="AX200" s="25" t="s">
        <v>128</v>
      </c>
      <c r="AY200" s="25" t="s">
        <v>128</v>
      </c>
      <c r="AZ200" s="25" t="s">
        <v>128</v>
      </c>
      <c r="BA200" s="25" t="s">
        <v>128</v>
      </c>
      <c r="BB200" s="25" t="s">
        <v>128</v>
      </c>
      <c r="BC200" s="25" t="s">
        <v>128</v>
      </c>
      <c r="BD200" s="25" t="s">
        <v>128</v>
      </c>
      <c r="BE200" s="25" t="s">
        <v>128</v>
      </c>
      <c r="BF200" s="25" t="s">
        <v>128</v>
      </c>
      <c r="BG200" s="25" t="s">
        <v>128</v>
      </c>
      <c r="BH200" s="25" t="s">
        <v>128</v>
      </c>
      <c r="BI200" s="25" t="s">
        <v>114</v>
      </c>
      <c r="BJ200" s="23" t="s">
        <v>128</v>
      </c>
      <c r="BK200" t="s">
        <v>1042</v>
      </c>
      <c r="BL200" s="23" t="s">
        <v>720</v>
      </c>
      <c r="BM200" s="28">
        <v>3492000</v>
      </c>
      <c r="BN200" s="72">
        <f t="shared" si="36"/>
        <v>1.1639999999999999E-2</v>
      </c>
    </row>
    <row r="201" spans="1:66" ht="15">
      <c r="A201" s="28">
        <v>197</v>
      </c>
      <c r="B201" s="23" t="s">
        <v>721</v>
      </c>
      <c r="C201" s="28" t="s">
        <v>1344</v>
      </c>
      <c r="D201" s="27" t="s">
        <v>717</v>
      </c>
      <c r="E201" s="43">
        <f ca="1">IF(AW201="Y","Defaulted",IF(OR(IFERROR(_xlfn.XLOOKUP(I201,Library!$J:$J,Library!$P:$P),AK201)=6,IFERROR(_xlfn.XLOOKUP(I201,Library!$J:$J,Library!$P:$P),AK201)=7),"N/A",AO201))</f>
        <v>3</v>
      </c>
      <c r="F201" s="25" t="str">
        <f t="shared" si="37"/>
        <v>N</v>
      </c>
      <c r="G201" s="25" t="str">
        <f t="shared" si="38"/>
        <v>N</v>
      </c>
      <c r="H201" s="25" t="s">
        <v>128</v>
      </c>
      <c r="I201" s="29" t="s">
        <v>1933</v>
      </c>
      <c r="J201" s="44" t="str">
        <f t="shared" si="39"/>
        <v>投资级别优先普通债</v>
      </c>
      <c r="K201" s="27" t="s">
        <v>20</v>
      </c>
      <c r="L201" s="29">
        <v>100.393</v>
      </c>
      <c r="M201" s="29">
        <v>100.477</v>
      </c>
      <c r="N201" s="29">
        <v>4.5114116009996499</v>
      </c>
      <c r="O201" s="29">
        <v>4.4614600107151761</v>
      </c>
      <c r="P201" s="30">
        <v>4.75</v>
      </c>
      <c r="Q201" s="27" t="s">
        <v>107</v>
      </c>
      <c r="R201" s="31">
        <v>2</v>
      </c>
      <c r="S201" s="25" t="s">
        <v>3691</v>
      </c>
      <c r="T201" s="25" t="s">
        <v>128</v>
      </c>
      <c r="U201" s="25" t="s">
        <v>3496</v>
      </c>
      <c r="V201" s="25" t="s">
        <v>128</v>
      </c>
      <c r="W201" s="23" t="s">
        <v>984</v>
      </c>
      <c r="X201" s="23" t="s">
        <v>990</v>
      </c>
      <c r="Y201" s="23" t="s">
        <v>980</v>
      </c>
      <c r="Z201" s="23" t="s">
        <v>1066</v>
      </c>
      <c r="AA201" s="23" t="s">
        <v>1041</v>
      </c>
      <c r="AB201" s="23" t="s">
        <v>108</v>
      </c>
      <c r="AC201" s="23" t="s">
        <v>2243</v>
      </c>
      <c r="AD201" s="25">
        <f t="shared" ca="1" si="31"/>
        <v>1.7780821917808218</v>
      </c>
      <c r="AE201" s="32">
        <v>1200000000</v>
      </c>
      <c r="AF201" s="33">
        <f>VLOOKUP(J201,Library!A:B,2,0)</f>
        <v>1</v>
      </c>
      <c r="AG201" s="33">
        <f>VLOOKUP(J201,Library!A:G,7,0)</f>
        <v>3</v>
      </c>
      <c r="AH201" s="28">
        <f>VLOOKUP(W201,Library!W:X,2,0)</f>
        <v>4</v>
      </c>
      <c r="AI201" s="28">
        <f>VLOOKUP(X201,Library!Y:Z,2,0)</f>
        <v>4</v>
      </c>
      <c r="AJ201" s="28">
        <f>VLOOKUP(Y201,Library!AA:AB,2,0)</f>
        <v>3</v>
      </c>
      <c r="AK201" s="33">
        <f>IF(MAX(AH201,AI201,AJ201)=0,VLOOKUP(I201,Library!$J:$P,7,0),MAX(AH201,AI201,AJ201))</f>
        <v>4</v>
      </c>
      <c r="AL201" s="33">
        <f t="shared" ca="1" si="33"/>
        <v>3</v>
      </c>
      <c r="AM201" s="33">
        <f>VLOOKUP(AB201,Library!T:U,2,0)</f>
        <v>1</v>
      </c>
      <c r="AN201" s="34">
        <f t="shared" ca="1" si="34"/>
        <v>2.4500000000000002</v>
      </c>
      <c r="AO201" s="33">
        <f t="shared" ca="1" si="35"/>
        <v>3</v>
      </c>
      <c r="AP201" s="28" t="s">
        <v>127</v>
      </c>
      <c r="AQ201" s="25" t="s">
        <v>128</v>
      </c>
      <c r="AR201" s="28" t="s">
        <v>111</v>
      </c>
      <c r="AS201" s="28" t="s">
        <v>2520</v>
      </c>
      <c r="AT201" s="28" t="s">
        <v>1826</v>
      </c>
      <c r="AU201" s="23" t="s">
        <v>114</v>
      </c>
      <c r="AV201" s="23" t="s">
        <v>115</v>
      </c>
      <c r="AW201" s="25" t="s">
        <v>128</v>
      </c>
      <c r="AX201" s="25" t="s">
        <v>128</v>
      </c>
      <c r="AY201" s="25" t="s">
        <v>128</v>
      </c>
      <c r="AZ201" s="25" t="s">
        <v>128</v>
      </c>
      <c r="BA201" s="25" t="s">
        <v>128</v>
      </c>
      <c r="BB201" s="25" t="s">
        <v>128</v>
      </c>
      <c r="BC201" s="25" t="s">
        <v>128</v>
      </c>
      <c r="BD201" s="25" t="s">
        <v>128</v>
      </c>
      <c r="BE201" s="25" t="s">
        <v>128</v>
      </c>
      <c r="BF201" s="25" t="s">
        <v>128</v>
      </c>
      <c r="BG201" s="25" t="s">
        <v>128</v>
      </c>
      <c r="BH201" s="25" t="s">
        <v>128</v>
      </c>
      <c r="BI201" s="25" t="s">
        <v>2800</v>
      </c>
      <c r="BJ201" s="23" t="s">
        <v>128</v>
      </c>
      <c r="BK201" t="s">
        <v>1042</v>
      </c>
      <c r="BL201" s="23" t="s">
        <v>721</v>
      </c>
      <c r="BM201" s="28">
        <v>67744000</v>
      </c>
      <c r="BN201" s="72">
        <f t="shared" si="36"/>
        <v>5.6453333333333335E-2</v>
      </c>
    </row>
    <row r="202" spans="1:66" ht="15">
      <c r="A202" s="28">
        <v>198</v>
      </c>
      <c r="B202" s="23" t="s">
        <v>722</v>
      </c>
      <c r="C202" s="28" t="s">
        <v>1345</v>
      </c>
      <c r="D202" s="27" t="s">
        <v>717</v>
      </c>
      <c r="E202" s="43">
        <f ca="1">IF(AW202="Y","Defaulted",IF(OR(IFERROR(_xlfn.XLOOKUP(I202,Library!$J:$J,Library!$P:$P),AK202)=6,IFERROR(_xlfn.XLOOKUP(I202,Library!$J:$J,Library!$P:$P),AK202)=7),"N/A",AO202))</f>
        <v>3</v>
      </c>
      <c r="F202" s="25" t="str">
        <f t="shared" si="37"/>
        <v>N</v>
      </c>
      <c r="G202" s="25" t="str">
        <f t="shared" si="38"/>
        <v>N</v>
      </c>
      <c r="H202" s="25" t="s">
        <v>128</v>
      </c>
      <c r="I202" s="29" t="s">
        <v>1933</v>
      </c>
      <c r="J202" s="44" t="str">
        <f t="shared" si="39"/>
        <v>投资级别优先普通债</v>
      </c>
      <c r="K202" s="27" t="s">
        <v>20</v>
      </c>
      <c r="L202" s="29">
        <v>100.557</v>
      </c>
      <c r="M202" s="29">
        <v>100.66</v>
      </c>
      <c r="N202" s="29">
        <v>4.533270140852192</v>
      </c>
      <c r="O202" s="29">
        <v>4.4938300944018259</v>
      </c>
      <c r="P202" s="30">
        <v>4.75</v>
      </c>
      <c r="Q202" s="27" t="s">
        <v>107</v>
      </c>
      <c r="R202" s="31">
        <v>2</v>
      </c>
      <c r="S202" s="25" t="s">
        <v>3519</v>
      </c>
      <c r="T202" s="25" t="s">
        <v>128</v>
      </c>
      <c r="U202" s="25" t="s">
        <v>3496</v>
      </c>
      <c r="V202" s="25" t="s">
        <v>128</v>
      </c>
      <c r="W202" s="23" t="s">
        <v>984</v>
      </c>
      <c r="X202" s="23" t="s">
        <v>990</v>
      </c>
      <c r="Y202" s="23" t="s">
        <v>980</v>
      </c>
      <c r="Z202" s="23" t="s">
        <v>1066</v>
      </c>
      <c r="AA202" s="23" t="s">
        <v>1041</v>
      </c>
      <c r="AB202" s="23" t="s">
        <v>108</v>
      </c>
      <c r="AC202" s="23" t="s">
        <v>2154</v>
      </c>
      <c r="AD202" s="25">
        <f t="shared" ca="1" si="31"/>
        <v>2.8164383561643835</v>
      </c>
      <c r="AE202" s="32">
        <v>600000000</v>
      </c>
      <c r="AF202" s="33">
        <f>VLOOKUP(J202,Library!A:B,2,0)</f>
        <v>1</v>
      </c>
      <c r="AG202" s="33">
        <f>VLOOKUP(J202,Library!A:G,7,0)</f>
        <v>3</v>
      </c>
      <c r="AH202" s="28">
        <f>VLOOKUP(W202,Library!W:X,2,0)</f>
        <v>4</v>
      </c>
      <c r="AI202" s="28">
        <f>VLOOKUP(X202,Library!Y:Z,2,0)</f>
        <v>4</v>
      </c>
      <c r="AJ202" s="28">
        <f>VLOOKUP(Y202,Library!AA:AB,2,0)</f>
        <v>3</v>
      </c>
      <c r="AK202" s="33">
        <f>IF(MAX(AH202,AI202,AJ202)=0,VLOOKUP(I202,Library!$J:$P,7,0),MAX(AH202,AI202,AJ202))</f>
        <v>4</v>
      </c>
      <c r="AL202" s="33">
        <f t="shared" ca="1" si="33"/>
        <v>3</v>
      </c>
      <c r="AM202" s="33">
        <f>VLOOKUP(AB202,Library!T:U,2,0)</f>
        <v>1</v>
      </c>
      <c r="AN202" s="34">
        <f t="shared" ca="1" si="34"/>
        <v>2.4500000000000002</v>
      </c>
      <c r="AO202" s="33">
        <f t="shared" ca="1" si="35"/>
        <v>3</v>
      </c>
      <c r="AP202" s="28" t="s">
        <v>136</v>
      </c>
      <c r="AQ202" s="25" t="s">
        <v>128</v>
      </c>
      <c r="AR202" s="28" t="s">
        <v>111</v>
      </c>
      <c r="AS202" s="28" t="s">
        <v>2520</v>
      </c>
      <c r="AT202" s="28" t="s">
        <v>1826</v>
      </c>
      <c r="AU202" s="23" t="s">
        <v>114</v>
      </c>
      <c r="AV202" s="23" t="s">
        <v>115</v>
      </c>
      <c r="AW202" s="25" t="s">
        <v>128</v>
      </c>
      <c r="AX202" s="25" t="s">
        <v>128</v>
      </c>
      <c r="AY202" s="25" t="s">
        <v>128</v>
      </c>
      <c r="AZ202" s="25" t="s">
        <v>128</v>
      </c>
      <c r="BA202" s="25" t="s">
        <v>128</v>
      </c>
      <c r="BB202" s="25" t="s">
        <v>128</v>
      </c>
      <c r="BC202" s="25" t="s">
        <v>128</v>
      </c>
      <c r="BD202" s="25" t="s">
        <v>128</v>
      </c>
      <c r="BE202" s="25" t="s">
        <v>128</v>
      </c>
      <c r="BF202" s="25" t="s">
        <v>128</v>
      </c>
      <c r="BG202" s="25" t="s">
        <v>128</v>
      </c>
      <c r="BH202" s="25" t="s">
        <v>128</v>
      </c>
      <c r="BI202" s="25" t="s">
        <v>2800</v>
      </c>
      <c r="BJ202" s="23" t="s">
        <v>128</v>
      </c>
      <c r="BK202" t="s">
        <v>1042</v>
      </c>
      <c r="BL202" s="23" t="s">
        <v>722</v>
      </c>
      <c r="BM202" s="28">
        <v>6800000</v>
      </c>
      <c r="BN202" s="72">
        <f t="shared" si="36"/>
        <v>1.1333333333333334E-2</v>
      </c>
    </row>
    <row r="203" spans="1:66" ht="15">
      <c r="A203" s="28">
        <v>199</v>
      </c>
      <c r="B203" s="23" t="s">
        <v>723</v>
      </c>
      <c r="C203" s="28" t="s">
        <v>1346</v>
      </c>
      <c r="D203" s="27" t="s">
        <v>717</v>
      </c>
      <c r="E203" s="43">
        <f ca="1">IF(AW203="Y","Defaulted",IF(OR(IFERROR(_xlfn.XLOOKUP(I203,Library!$J:$J,Library!$P:$P),AK203)=6,IFERROR(_xlfn.XLOOKUP(I203,Library!$J:$J,Library!$P:$P),AK203)=7),"N/A",AO203))</f>
        <v>3</v>
      </c>
      <c r="F203" s="25" t="str">
        <f t="shared" si="37"/>
        <v>Y</v>
      </c>
      <c r="G203" s="25" t="str">
        <f t="shared" si="38"/>
        <v>N</v>
      </c>
      <c r="H203" s="25" t="s">
        <v>128</v>
      </c>
      <c r="I203" s="29" t="s">
        <v>1934</v>
      </c>
      <c r="J203" s="44" t="str">
        <f t="shared" si="39"/>
        <v>投资级别优先可赎回/可售回债</v>
      </c>
      <c r="K203" s="27" t="s">
        <v>20</v>
      </c>
      <c r="L203" s="29">
        <v>94.539000000000001</v>
      </c>
      <c r="M203" s="29">
        <v>94.605000000000004</v>
      </c>
      <c r="N203" s="29">
        <v>4.6824380349688903</v>
      </c>
      <c r="O203" s="29">
        <v>4.6629848155997022</v>
      </c>
      <c r="P203" s="30">
        <v>3.125</v>
      </c>
      <c r="Q203" s="27" t="s">
        <v>107</v>
      </c>
      <c r="R203" s="31">
        <v>2</v>
      </c>
      <c r="S203" s="25" t="s">
        <v>3661</v>
      </c>
      <c r="T203" s="25" t="s">
        <v>110</v>
      </c>
      <c r="U203" s="25" t="s">
        <v>3692</v>
      </c>
      <c r="V203" s="25" t="s">
        <v>128</v>
      </c>
      <c r="W203" s="23" t="s">
        <v>8</v>
      </c>
      <c r="X203" s="23" t="s">
        <v>990</v>
      </c>
      <c r="Y203" s="23" t="s">
        <v>980</v>
      </c>
      <c r="Z203" s="23" t="s">
        <v>1066</v>
      </c>
      <c r="AA203" s="23" t="s">
        <v>1041</v>
      </c>
      <c r="AB203" s="23" t="s">
        <v>108</v>
      </c>
      <c r="AC203" s="23" t="s">
        <v>2244</v>
      </c>
      <c r="AD203" s="25">
        <f t="shared" ca="1" si="31"/>
        <v>3.8849315068493149</v>
      </c>
      <c r="AE203" s="32">
        <v>500000000</v>
      </c>
      <c r="AF203" s="33">
        <f>VLOOKUP(J203,Library!A:B,2,0)</f>
        <v>1</v>
      </c>
      <c r="AG203" s="33">
        <f>VLOOKUP(J203,Library!A:G,7,0)</f>
        <v>3</v>
      </c>
      <c r="AH203" s="28" t="str">
        <f>VLOOKUP(W203,Library!W:X,2,0)</f>
        <v>N/A</v>
      </c>
      <c r="AI203" s="28">
        <f>VLOOKUP(X203,Library!Y:Z,2,0)</f>
        <v>4</v>
      </c>
      <c r="AJ203" s="28">
        <f>VLOOKUP(Y203,Library!AA:AB,2,0)</f>
        <v>3</v>
      </c>
      <c r="AK203" s="33">
        <f>IF(MAX(AH203,AI203,AJ203)=0,VLOOKUP(I203,Library!$J:$P,7,0),MAX(AH203,AI203,AJ203))</f>
        <v>4</v>
      </c>
      <c r="AL203" s="33">
        <f t="shared" ca="1" si="33"/>
        <v>3</v>
      </c>
      <c r="AM203" s="33">
        <f>VLOOKUP(AB203,Library!T:U,2,0)</f>
        <v>1</v>
      </c>
      <c r="AN203" s="34">
        <f t="shared" ca="1" si="34"/>
        <v>2.4500000000000002</v>
      </c>
      <c r="AO203" s="33">
        <f t="shared" ca="1" si="35"/>
        <v>3</v>
      </c>
      <c r="AP203" s="28" t="s">
        <v>127</v>
      </c>
      <c r="AQ203" s="25" t="s">
        <v>128</v>
      </c>
      <c r="AR203" s="28" t="s">
        <v>111</v>
      </c>
      <c r="AS203" s="28" t="s">
        <v>2520</v>
      </c>
      <c r="AT203" s="28" t="s">
        <v>1826</v>
      </c>
      <c r="AU203" s="23" t="s">
        <v>2523</v>
      </c>
      <c r="AV203" s="23" t="s">
        <v>35</v>
      </c>
      <c r="AW203" s="25" t="s">
        <v>128</v>
      </c>
      <c r="AX203" s="25" t="s">
        <v>128</v>
      </c>
      <c r="AY203" s="25" t="s">
        <v>128</v>
      </c>
      <c r="AZ203" s="25" t="s">
        <v>128</v>
      </c>
      <c r="BA203" s="25" t="s">
        <v>128</v>
      </c>
      <c r="BB203" s="25" t="s">
        <v>128</v>
      </c>
      <c r="BC203" s="25" t="s">
        <v>128</v>
      </c>
      <c r="BD203" s="25" t="s">
        <v>128</v>
      </c>
      <c r="BE203" s="25" t="s">
        <v>128</v>
      </c>
      <c r="BF203" s="25" t="s">
        <v>128</v>
      </c>
      <c r="BG203" s="25" t="s">
        <v>128</v>
      </c>
      <c r="BH203" s="25" t="s">
        <v>128</v>
      </c>
      <c r="BI203" s="25" t="s">
        <v>114</v>
      </c>
      <c r="BJ203" s="23" t="s">
        <v>128</v>
      </c>
      <c r="BK203" t="s">
        <v>1042</v>
      </c>
      <c r="BL203" s="23" t="s">
        <v>723</v>
      </c>
      <c r="BM203" s="28">
        <v>9945000</v>
      </c>
      <c r="BN203" s="72">
        <f t="shared" si="36"/>
        <v>1.9890000000000001E-2</v>
      </c>
    </row>
    <row r="204" spans="1:66" ht="15">
      <c r="A204" s="28">
        <v>200</v>
      </c>
      <c r="B204" s="23" t="s">
        <v>724</v>
      </c>
      <c r="C204" s="28" t="s">
        <v>1347</v>
      </c>
      <c r="D204" s="27" t="s">
        <v>725</v>
      </c>
      <c r="E204" s="43">
        <f ca="1">IF(AW204="Y","Defaulted",IF(OR(IFERROR(_xlfn.XLOOKUP(I204,Library!$J:$J,Library!$P:$P),AK204)=6,IFERROR(_xlfn.XLOOKUP(I204,Library!$J:$J,Library!$P:$P),AK204)=7),"N/A",AO204))</f>
        <v>3</v>
      </c>
      <c r="F204" s="25" t="str">
        <f t="shared" si="37"/>
        <v>N</v>
      </c>
      <c r="G204" s="25" t="str">
        <f t="shared" si="38"/>
        <v>N</v>
      </c>
      <c r="H204" s="25" t="s">
        <v>128</v>
      </c>
      <c r="I204" s="29" t="s">
        <v>1935</v>
      </c>
      <c r="J204" s="44" t="str">
        <f t="shared" si="39"/>
        <v>投资级别优先普通债</v>
      </c>
      <c r="K204" s="27" t="s">
        <v>20</v>
      </c>
      <c r="L204" s="29">
        <v>99.063999999999993</v>
      </c>
      <c r="M204" s="29">
        <v>99.159000000000006</v>
      </c>
      <c r="N204" s="29">
        <v>4.5917654201537044</v>
      </c>
      <c r="O204" s="29">
        <v>4.5165288580460956</v>
      </c>
      <c r="P204" s="30">
        <v>3.875</v>
      </c>
      <c r="Q204" s="27" t="s">
        <v>107</v>
      </c>
      <c r="R204" s="31">
        <v>2</v>
      </c>
      <c r="S204" s="25" t="s">
        <v>3693</v>
      </c>
      <c r="T204" s="25" t="s">
        <v>128</v>
      </c>
      <c r="U204" s="25" t="s">
        <v>3496</v>
      </c>
      <c r="V204" s="25" t="s">
        <v>128</v>
      </c>
      <c r="W204" s="23" t="s">
        <v>989</v>
      </c>
      <c r="X204" s="23" t="s">
        <v>1016</v>
      </c>
      <c r="Y204" s="23" t="s">
        <v>989</v>
      </c>
      <c r="Z204" s="23" t="s">
        <v>1066</v>
      </c>
      <c r="AA204" s="23" t="s">
        <v>1041</v>
      </c>
      <c r="AB204" s="23" t="s">
        <v>108</v>
      </c>
      <c r="AC204" s="23" t="s">
        <v>2245</v>
      </c>
      <c r="AD204" s="25">
        <f t="shared" ca="1" si="31"/>
        <v>1.3369863013698631</v>
      </c>
      <c r="AE204" s="32">
        <v>500000000</v>
      </c>
      <c r="AF204" s="33">
        <f>VLOOKUP(J204,Library!A:B,2,0)</f>
        <v>1</v>
      </c>
      <c r="AG204" s="33">
        <f>VLOOKUP(J204,Library!A:G,7,0)</f>
        <v>3</v>
      </c>
      <c r="AH204" s="28">
        <f>VLOOKUP(W204,Library!W:X,2,0)</f>
        <v>4</v>
      </c>
      <c r="AI204" s="28" t="str">
        <f>VLOOKUP(X204,Library!Y:Z,2,0)</f>
        <v>N/A</v>
      </c>
      <c r="AJ204" s="28">
        <f>VLOOKUP(Y204,Library!AA:AB,2,0)</f>
        <v>4</v>
      </c>
      <c r="AK204" s="33">
        <f>IF(MAX(AH204,AI204,AJ204)=0,VLOOKUP(I204,Library!$J:$P,7,0),MAX(AH204,AI204,AJ204))</f>
        <v>4</v>
      </c>
      <c r="AL204" s="33">
        <f t="shared" ca="1" si="33"/>
        <v>3</v>
      </c>
      <c r="AM204" s="33">
        <f>VLOOKUP(AB204,Library!T:U,2,0)</f>
        <v>1</v>
      </c>
      <c r="AN204" s="34">
        <f t="shared" ca="1" si="34"/>
        <v>2.4500000000000002</v>
      </c>
      <c r="AO204" s="33">
        <f t="shared" ca="1" si="35"/>
        <v>3</v>
      </c>
      <c r="AP204" s="28" t="s">
        <v>127</v>
      </c>
      <c r="AQ204" s="25" t="s">
        <v>128</v>
      </c>
      <c r="AR204" s="28" t="s">
        <v>111</v>
      </c>
      <c r="AS204" s="28" t="s">
        <v>2524</v>
      </c>
      <c r="AT204" s="28" t="s">
        <v>1827</v>
      </c>
      <c r="AU204" s="23" t="s">
        <v>114</v>
      </c>
      <c r="AV204" s="23" t="s">
        <v>115</v>
      </c>
      <c r="AW204" s="25" t="s">
        <v>128</v>
      </c>
      <c r="AX204" s="25" t="s">
        <v>128</v>
      </c>
      <c r="AY204" s="25" t="s">
        <v>128</v>
      </c>
      <c r="AZ204" s="25" t="s">
        <v>128</v>
      </c>
      <c r="BA204" s="25" t="s">
        <v>128</v>
      </c>
      <c r="BB204" s="25" t="s">
        <v>128</v>
      </c>
      <c r="BC204" s="25" t="s">
        <v>128</v>
      </c>
      <c r="BD204" s="25" t="s">
        <v>128</v>
      </c>
      <c r="BE204" s="25" t="s">
        <v>128</v>
      </c>
      <c r="BF204" s="25" t="s">
        <v>128</v>
      </c>
      <c r="BG204" s="25" t="s">
        <v>128</v>
      </c>
      <c r="BH204" s="25" t="s">
        <v>128</v>
      </c>
      <c r="BI204" s="25" t="s">
        <v>2801</v>
      </c>
      <c r="BJ204" s="23" t="s">
        <v>128</v>
      </c>
      <c r="BK204" t="s">
        <v>1042</v>
      </c>
      <c r="BL204" s="23" t="s">
        <v>724</v>
      </c>
      <c r="BM204" s="28">
        <v>10150000</v>
      </c>
      <c r="BN204" s="72">
        <f t="shared" si="36"/>
        <v>2.0299999999999999E-2</v>
      </c>
    </row>
    <row r="205" spans="1:66" ht="15">
      <c r="A205" s="28">
        <v>201</v>
      </c>
      <c r="B205" s="23" t="s">
        <v>726</v>
      </c>
      <c r="C205" s="28" t="s">
        <v>1348</v>
      </c>
      <c r="D205" s="27" t="s">
        <v>727</v>
      </c>
      <c r="E205" s="43">
        <f ca="1">IF(AW205="Y","Defaulted",IF(OR(IFERROR(_xlfn.XLOOKUP(I205,Library!$J:$J,Library!$P:$P),AK205)=6,IFERROR(_xlfn.XLOOKUP(I205,Library!$J:$J,Library!$P:$P),AK205)=7),"N/A",AO205))</f>
        <v>3</v>
      </c>
      <c r="F205" s="25" t="str">
        <f t="shared" si="37"/>
        <v>N</v>
      </c>
      <c r="G205" s="25" t="str">
        <f t="shared" si="38"/>
        <v>N</v>
      </c>
      <c r="H205" s="25" t="s">
        <v>128</v>
      </c>
      <c r="I205" s="29" t="s">
        <v>1936</v>
      </c>
      <c r="J205" s="44" t="str">
        <f t="shared" si="39"/>
        <v>投资级别优先普通债</v>
      </c>
      <c r="K205" s="27" t="s">
        <v>20</v>
      </c>
      <c r="L205" s="29">
        <v>90.867999999999995</v>
      </c>
      <c r="M205" s="29">
        <v>91.012</v>
      </c>
      <c r="N205" s="29">
        <v>4.7528338633272043</v>
      </c>
      <c r="O205" s="29">
        <v>4.7132286396273591</v>
      </c>
      <c r="P205" s="30">
        <v>2.375</v>
      </c>
      <c r="Q205" s="27" t="s">
        <v>107</v>
      </c>
      <c r="R205" s="31">
        <v>2</v>
      </c>
      <c r="S205" s="25" t="s">
        <v>3676</v>
      </c>
      <c r="T205" s="25" t="s">
        <v>128</v>
      </c>
      <c r="U205" s="25" t="s">
        <v>3496</v>
      </c>
      <c r="V205" s="25" t="s">
        <v>128</v>
      </c>
      <c r="W205" s="23" t="s">
        <v>989</v>
      </c>
      <c r="X205" s="23" t="s">
        <v>8</v>
      </c>
      <c r="Y205" s="23" t="s">
        <v>989</v>
      </c>
      <c r="Z205" s="23" t="s">
        <v>1066</v>
      </c>
      <c r="AA205" s="23" t="s">
        <v>1041</v>
      </c>
      <c r="AB205" s="23" t="s">
        <v>108</v>
      </c>
      <c r="AC205" s="23" t="s">
        <v>2246</v>
      </c>
      <c r="AD205" s="25">
        <f t="shared" ca="1" si="31"/>
        <v>4.3041095890410963</v>
      </c>
      <c r="AE205" s="32">
        <v>500000000</v>
      </c>
      <c r="AF205" s="33">
        <f>VLOOKUP(J205,Library!A:B,2,0)</f>
        <v>1</v>
      </c>
      <c r="AG205" s="33">
        <f>VLOOKUP(J205,Library!A:G,7,0)</f>
        <v>3</v>
      </c>
      <c r="AH205" s="28">
        <f>VLOOKUP(W205,Library!W:X,2,0)</f>
        <v>4</v>
      </c>
      <c r="AI205" s="28" t="str">
        <f>VLOOKUP(X205,Library!Y:Z,2,0)</f>
        <v>N/A</v>
      </c>
      <c r="AJ205" s="28">
        <f>VLOOKUP(Y205,Library!AA:AB,2,0)</f>
        <v>4</v>
      </c>
      <c r="AK205" s="33">
        <f>IF(MAX(AH205,AI205,AJ205)=0,VLOOKUP(I205,Library!$J:$P,7,0),MAX(AH205,AI205,AJ205))</f>
        <v>4</v>
      </c>
      <c r="AL205" s="33">
        <f t="shared" ca="1" si="33"/>
        <v>3</v>
      </c>
      <c r="AM205" s="33">
        <f>VLOOKUP(AB205,Library!T:U,2,0)</f>
        <v>1</v>
      </c>
      <c r="AN205" s="34">
        <f t="shared" ca="1" si="34"/>
        <v>2.4500000000000002</v>
      </c>
      <c r="AO205" s="33">
        <f t="shared" ca="1" si="35"/>
        <v>3</v>
      </c>
      <c r="AP205" s="28" t="s">
        <v>136</v>
      </c>
      <c r="AQ205" s="25" t="s">
        <v>128</v>
      </c>
      <c r="AR205" s="28" t="s">
        <v>111</v>
      </c>
      <c r="AS205" s="28" t="s">
        <v>2524</v>
      </c>
      <c r="AT205" s="28" t="s">
        <v>1827</v>
      </c>
      <c r="AU205" s="23" t="s">
        <v>114</v>
      </c>
      <c r="AV205" s="23" t="s">
        <v>115</v>
      </c>
      <c r="AW205" s="25" t="s">
        <v>128</v>
      </c>
      <c r="AX205" s="25" t="s">
        <v>128</v>
      </c>
      <c r="AY205" s="25" t="s">
        <v>128</v>
      </c>
      <c r="AZ205" s="25" t="s">
        <v>128</v>
      </c>
      <c r="BA205" s="25" t="s">
        <v>128</v>
      </c>
      <c r="BB205" s="25" t="s">
        <v>128</v>
      </c>
      <c r="BC205" s="25" t="s">
        <v>128</v>
      </c>
      <c r="BD205" s="25" t="s">
        <v>128</v>
      </c>
      <c r="BE205" s="25" t="s">
        <v>128</v>
      </c>
      <c r="BF205" s="25" t="s">
        <v>128</v>
      </c>
      <c r="BG205" s="25" t="s">
        <v>128</v>
      </c>
      <c r="BH205" s="25" t="s">
        <v>128</v>
      </c>
      <c r="BI205" s="25" t="s">
        <v>114</v>
      </c>
      <c r="BJ205" s="23" t="s">
        <v>128</v>
      </c>
      <c r="BK205" t="s">
        <v>1042</v>
      </c>
      <c r="BL205" s="23" t="s">
        <v>726</v>
      </c>
      <c r="BM205" s="28">
        <v>142329000</v>
      </c>
      <c r="BN205" s="72">
        <f t="shared" si="36"/>
        <v>0.28465800000000002</v>
      </c>
    </row>
    <row r="206" spans="1:66" ht="15">
      <c r="A206" s="28">
        <v>202</v>
      </c>
      <c r="B206" s="23" t="s">
        <v>728</v>
      </c>
      <c r="C206" s="28" t="s">
        <v>1349</v>
      </c>
      <c r="D206" s="27" t="s">
        <v>729</v>
      </c>
      <c r="E206" s="43">
        <f ca="1">IF(AW206="Y","Defaulted",IF(OR(IFERROR(_xlfn.XLOOKUP(I206,Library!$J:$J,Library!$P:$P),AK206)=6,IFERROR(_xlfn.XLOOKUP(I206,Library!$J:$J,Library!$P:$P),AK206)=7),"N/A",AO206))</f>
        <v>3</v>
      </c>
      <c r="F206" s="25" t="str">
        <f t="shared" si="37"/>
        <v>N</v>
      </c>
      <c r="G206" s="25" t="str">
        <f t="shared" si="38"/>
        <v>N</v>
      </c>
      <c r="H206" s="25" t="s">
        <v>128</v>
      </c>
      <c r="I206" s="29" t="s">
        <v>1937</v>
      </c>
      <c r="J206" s="44" t="str">
        <f t="shared" si="39"/>
        <v>投资级别优先普通债</v>
      </c>
      <c r="K206" s="27" t="s">
        <v>20</v>
      </c>
      <c r="L206" s="29">
        <v>100.00700000000001</v>
      </c>
      <c r="M206" s="29">
        <v>100.02200000000001</v>
      </c>
      <c r="N206" s="29">
        <v>4.4514370599935589</v>
      </c>
      <c r="O206" s="29">
        <v>4.2681582508412976</v>
      </c>
      <c r="P206" s="30">
        <v>4.625</v>
      </c>
      <c r="Q206" s="27" t="s">
        <v>107</v>
      </c>
      <c r="R206" s="31">
        <v>2</v>
      </c>
      <c r="S206" s="25" t="s">
        <v>3527</v>
      </c>
      <c r="T206" s="25" t="s">
        <v>128</v>
      </c>
      <c r="U206" s="25" t="s">
        <v>3496</v>
      </c>
      <c r="V206" s="25" t="s">
        <v>128</v>
      </c>
      <c r="W206" s="23" t="s">
        <v>993</v>
      </c>
      <c r="X206" s="23" t="s">
        <v>8</v>
      </c>
      <c r="Y206" s="23" t="s">
        <v>989</v>
      </c>
      <c r="Z206" s="23" t="s">
        <v>1066</v>
      </c>
      <c r="AA206" s="23" t="s">
        <v>1041</v>
      </c>
      <c r="AB206" s="23" t="s">
        <v>108</v>
      </c>
      <c r="AC206" s="23" t="s">
        <v>2091</v>
      </c>
      <c r="AD206" s="25">
        <f t="shared" ca="1" si="31"/>
        <v>9.3150684931506855E-2</v>
      </c>
      <c r="AE206" s="32">
        <v>900000000</v>
      </c>
      <c r="AF206" s="33">
        <f>VLOOKUP(J206,Library!A:B,2,0)</f>
        <v>1</v>
      </c>
      <c r="AG206" s="33">
        <f>VLOOKUP(J206,Library!A:G,7,0)</f>
        <v>3</v>
      </c>
      <c r="AH206" s="28">
        <f>VLOOKUP(W206,Library!W:X,2,0)</f>
        <v>4</v>
      </c>
      <c r="AI206" s="28" t="str">
        <f>VLOOKUP(X206,Library!Y:Z,2,0)</f>
        <v>N/A</v>
      </c>
      <c r="AJ206" s="28">
        <f>VLOOKUP(Y206,Library!AA:AB,2,0)</f>
        <v>4</v>
      </c>
      <c r="AK206" s="33">
        <f>IF(MAX(AH206,AI206,AJ206)=0,VLOOKUP(I206,Library!$J:$P,7,0),MAX(AH206,AI206,AJ206))</f>
        <v>4</v>
      </c>
      <c r="AL206" s="33">
        <f t="shared" ca="1" si="33"/>
        <v>2</v>
      </c>
      <c r="AM206" s="33">
        <f>VLOOKUP(AB206,Library!T:U,2,0)</f>
        <v>1</v>
      </c>
      <c r="AN206" s="34">
        <f t="shared" ca="1" si="34"/>
        <v>2.35</v>
      </c>
      <c r="AO206" s="33">
        <f t="shared" ca="1" si="35"/>
        <v>3</v>
      </c>
      <c r="AP206" s="28" t="s">
        <v>127</v>
      </c>
      <c r="AQ206" s="25" t="s">
        <v>128</v>
      </c>
      <c r="AR206" s="28" t="s">
        <v>111</v>
      </c>
      <c r="AS206" s="28" t="s">
        <v>2525</v>
      </c>
      <c r="AT206" s="28" t="s">
        <v>1719</v>
      </c>
      <c r="AU206" s="23" t="s">
        <v>114</v>
      </c>
      <c r="AV206" s="23" t="s">
        <v>115</v>
      </c>
      <c r="AW206" s="25" t="s">
        <v>128</v>
      </c>
      <c r="AX206" s="25" t="s">
        <v>128</v>
      </c>
      <c r="AY206" s="25" t="s">
        <v>128</v>
      </c>
      <c r="AZ206" s="25" t="s">
        <v>128</v>
      </c>
      <c r="BA206" s="25" t="s">
        <v>128</v>
      </c>
      <c r="BB206" s="25" t="s">
        <v>128</v>
      </c>
      <c r="BC206" s="25" t="s">
        <v>128</v>
      </c>
      <c r="BD206" s="25" t="s">
        <v>128</v>
      </c>
      <c r="BE206" s="25" t="s">
        <v>128</v>
      </c>
      <c r="BF206" s="25" t="s">
        <v>128</v>
      </c>
      <c r="BG206" s="25" t="s">
        <v>128</v>
      </c>
      <c r="BH206" s="25" t="s">
        <v>128</v>
      </c>
      <c r="BI206" s="25" t="s">
        <v>2802</v>
      </c>
      <c r="BJ206" s="23" t="s">
        <v>128</v>
      </c>
      <c r="BK206" t="s">
        <v>1042</v>
      </c>
      <c r="BL206" s="23" t="s">
        <v>728</v>
      </c>
      <c r="BM206" s="28">
        <v>141742000</v>
      </c>
      <c r="BN206" s="72">
        <f t="shared" si="36"/>
        <v>0.15749111111111111</v>
      </c>
    </row>
    <row r="207" spans="1:66" ht="15">
      <c r="A207" s="28">
        <v>203</v>
      </c>
      <c r="B207" s="23" t="s">
        <v>730</v>
      </c>
      <c r="C207" s="28" t="s">
        <v>1350</v>
      </c>
      <c r="D207" s="27" t="s">
        <v>729</v>
      </c>
      <c r="E207" s="43">
        <f ca="1">IF(AW207="Y","Defaulted",IF(OR(IFERROR(_xlfn.XLOOKUP(I207,Library!$J:$J,Library!$P:$P),AK207)=6,IFERROR(_xlfn.XLOOKUP(I207,Library!$J:$J,Library!$P:$P),AK207)=7),"N/A",AO207))</f>
        <v>3</v>
      </c>
      <c r="F207" s="25" t="str">
        <f t="shared" si="37"/>
        <v>N</v>
      </c>
      <c r="G207" s="25" t="str">
        <f t="shared" si="38"/>
        <v>N</v>
      </c>
      <c r="H207" s="25" t="s">
        <v>128</v>
      </c>
      <c r="I207" s="29" t="s">
        <v>1937</v>
      </c>
      <c r="J207" s="44" t="str">
        <f t="shared" si="39"/>
        <v>投资级别优先普通债</v>
      </c>
      <c r="K207" s="27" t="s">
        <v>20</v>
      </c>
      <c r="L207" s="29">
        <v>100.13</v>
      </c>
      <c r="M207" s="29">
        <v>100.2</v>
      </c>
      <c r="N207" s="29">
        <v>4.6282033900519979</v>
      </c>
      <c r="O207" s="29">
        <v>4.4982189617228165</v>
      </c>
      <c r="P207" s="30">
        <v>4.875</v>
      </c>
      <c r="Q207" s="27" t="s">
        <v>107</v>
      </c>
      <c r="R207" s="31">
        <v>2</v>
      </c>
      <c r="S207" s="25" t="s">
        <v>3513</v>
      </c>
      <c r="T207" s="25" t="s">
        <v>128</v>
      </c>
      <c r="U207" s="25" t="s">
        <v>3496</v>
      </c>
      <c r="V207" s="25" t="s">
        <v>128</v>
      </c>
      <c r="W207" s="23" t="s">
        <v>993</v>
      </c>
      <c r="X207" s="23" t="s">
        <v>8</v>
      </c>
      <c r="Y207" s="23" t="s">
        <v>989</v>
      </c>
      <c r="Z207" s="23" t="s">
        <v>1066</v>
      </c>
      <c r="AA207" s="23" t="s">
        <v>1041</v>
      </c>
      <c r="AB207" s="23" t="s">
        <v>108</v>
      </c>
      <c r="AC207" s="23" t="s">
        <v>2247</v>
      </c>
      <c r="AD207" s="25">
        <f t="shared" ca="1" si="31"/>
        <v>0.56438356164383563</v>
      </c>
      <c r="AE207" s="32">
        <v>650000000</v>
      </c>
      <c r="AF207" s="33">
        <f>VLOOKUP(J207,Library!A:B,2,0)</f>
        <v>1</v>
      </c>
      <c r="AG207" s="33">
        <f>VLOOKUP(J207,Library!A:G,7,0)</f>
        <v>3</v>
      </c>
      <c r="AH207" s="28">
        <f>VLOOKUP(W207,Library!W:X,2,0)</f>
        <v>4</v>
      </c>
      <c r="AI207" s="28" t="str">
        <f>VLOOKUP(X207,Library!Y:Z,2,0)</f>
        <v>N/A</v>
      </c>
      <c r="AJ207" s="28">
        <f>VLOOKUP(Y207,Library!AA:AB,2,0)</f>
        <v>4</v>
      </c>
      <c r="AK207" s="33">
        <f>IF(MAX(AH207,AI207,AJ207)=0,VLOOKUP(I207,Library!$J:$P,7,0),MAX(AH207,AI207,AJ207))</f>
        <v>4</v>
      </c>
      <c r="AL207" s="33">
        <f t="shared" ca="1" si="33"/>
        <v>2</v>
      </c>
      <c r="AM207" s="33">
        <f>VLOOKUP(AB207,Library!T:U,2,0)</f>
        <v>1</v>
      </c>
      <c r="AN207" s="34">
        <f t="shared" ca="1" si="34"/>
        <v>2.35</v>
      </c>
      <c r="AO207" s="33">
        <f t="shared" ca="1" si="35"/>
        <v>3</v>
      </c>
      <c r="AP207" s="28" t="s">
        <v>127</v>
      </c>
      <c r="AQ207" s="25" t="s">
        <v>128</v>
      </c>
      <c r="AR207" s="28" t="s">
        <v>111</v>
      </c>
      <c r="AS207" s="28" t="s">
        <v>2525</v>
      </c>
      <c r="AT207" s="28" t="s">
        <v>1719</v>
      </c>
      <c r="AU207" s="23" t="s">
        <v>114</v>
      </c>
      <c r="AV207" s="23" t="s">
        <v>115</v>
      </c>
      <c r="AW207" s="25" t="s">
        <v>128</v>
      </c>
      <c r="AX207" s="25" t="s">
        <v>128</v>
      </c>
      <c r="AY207" s="25" t="s">
        <v>128</v>
      </c>
      <c r="AZ207" s="25" t="s">
        <v>128</v>
      </c>
      <c r="BA207" s="25" t="s">
        <v>128</v>
      </c>
      <c r="BB207" s="25" t="s">
        <v>128</v>
      </c>
      <c r="BC207" s="25" t="s">
        <v>128</v>
      </c>
      <c r="BD207" s="25" t="s">
        <v>128</v>
      </c>
      <c r="BE207" s="25" t="s">
        <v>128</v>
      </c>
      <c r="BF207" s="25" t="s">
        <v>128</v>
      </c>
      <c r="BG207" s="25" t="s">
        <v>128</v>
      </c>
      <c r="BH207" s="25" t="s">
        <v>128</v>
      </c>
      <c r="BI207" s="25" t="s">
        <v>2802</v>
      </c>
      <c r="BJ207" s="23" t="s">
        <v>128</v>
      </c>
      <c r="BK207" t="s">
        <v>1042</v>
      </c>
      <c r="BL207" s="23" t="s">
        <v>730</v>
      </c>
      <c r="BM207" s="28">
        <v>108513000</v>
      </c>
      <c r="BN207" s="72">
        <f t="shared" si="36"/>
        <v>0.16694307692307692</v>
      </c>
    </row>
    <row r="208" spans="1:66" ht="15">
      <c r="A208" s="28">
        <v>204</v>
      </c>
      <c r="B208" s="23" t="s">
        <v>731</v>
      </c>
      <c r="C208" s="28" t="s">
        <v>1351</v>
      </c>
      <c r="D208" s="27" t="s">
        <v>732</v>
      </c>
      <c r="E208" s="43">
        <f ca="1">IF(AW208="Y","Defaulted",IF(OR(IFERROR(_xlfn.XLOOKUP(I208,Library!$J:$J,Library!$P:$P),AK208)=6,IFERROR(_xlfn.XLOOKUP(I208,Library!$J:$J,Library!$P:$P),AK208)=7),"N/A",AO208))</f>
        <v>3</v>
      </c>
      <c r="F208" s="25" t="str">
        <f t="shared" si="37"/>
        <v>N</v>
      </c>
      <c r="G208" s="25" t="str">
        <f t="shared" si="38"/>
        <v>N</v>
      </c>
      <c r="H208" s="25" t="s">
        <v>128</v>
      </c>
      <c r="I208" s="29" t="s">
        <v>1938</v>
      </c>
      <c r="J208" s="44" t="str">
        <f t="shared" si="39"/>
        <v>投资级别优先普通债</v>
      </c>
      <c r="K208" s="27" t="s">
        <v>21</v>
      </c>
      <c r="L208" s="29">
        <v>91.753</v>
      </c>
      <c r="M208" s="29">
        <v>91.879000000000005</v>
      </c>
      <c r="N208" s="29">
        <v>4.4035252859822274</v>
      </c>
      <c r="O208" s="29">
        <v>4.3681614139861749</v>
      </c>
      <c r="P208" s="30">
        <v>2.2000000000000002</v>
      </c>
      <c r="Q208" s="27" t="s">
        <v>107</v>
      </c>
      <c r="R208" s="31">
        <v>2</v>
      </c>
      <c r="S208" s="25" t="s">
        <v>3694</v>
      </c>
      <c r="T208" s="25" t="s">
        <v>128</v>
      </c>
      <c r="U208" s="25" t="s">
        <v>3496</v>
      </c>
      <c r="V208" s="25" t="s">
        <v>128</v>
      </c>
      <c r="W208" s="23" t="s">
        <v>969</v>
      </c>
      <c r="X208" s="23" t="s">
        <v>975</v>
      </c>
      <c r="Y208" s="23" t="s">
        <v>8</v>
      </c>
      <c r="Z208" s="23" t="s">
        <v>1066</v>
      </c>
      <c r="AA208" s="23" t="s">
        <v>1041</v>
      </c>
      <c r="AB208" s="23" t="s">
        <v>108</v>
      </c>
      <c r="AC208" s="23" t="s">
        <v>2248</v>
      </c>
      <c r="AD208" s="25">
        <f t="shared" ca="1" si="31"/>
        <v>4.1479452054794521</v>
      </c>
      <c r="AE208" s="32">
        <v>350000000</v>
      </c>
      <c r="AF208" s="33">
        <f>VLOOKUP(J208,Library!A:B,2,0)</f>
        <v>1</v>
      </c>
      <c r="AG208" s="33">
        <f>VLOOKUP(J208,Library!A:G,7,0)</f>
        <v>3</v>
      </c>
      <c r="AH208" s="28">
        <f>VLOOKUP(W208,Library!W:X,2,0)</f>
        <v>2</v>
      </c>
      <c r="AI208" s="28">
        <f>VLOOKUP(X208,Library!Y:Z,2,0)</f>
        <v>3</v>
      </c>
      <c r="AJ208" s="28" t="str">
        <f>VLOOKUP(Y208,Library!AA:AB,2,0)</f>
        <v>N/A</v>
      </c>
      <c r="AK208" s="33">
        <f>IF(MAX(AH208,AI208,AJ208)=0,VLOOKUP(I208,Library!$J:$P,7,0),MAX(AH208,AI208,AJ208))</f>
        <v>3</v>
      </c>
      <c r="AL208" s="33">
        <f t="shared" ca="1" si="33"/>
        <v>3</v>
      </c>
      <c r="AM208" s="33">
        <f>VLOOKUP(AB208,Library!T:U,2,0)</f>
        <v>1</v>
      </c>
      <c r="AN208" s="34">
        <f t="shared" ca="1" si="34"/>
        <v>2.2000000000000002</v>
      </c>
      <c r="AO208" s="33">
        <f t="shared" ca="1" si="35"/>
        <v>3</v>
      </c>
      <c r="AP208" s="28" t="s">
        <v>127</v>
      </c>
      <c r="AQ208" s="25" t="s">
        <v>128</v>
      </c>
      <c r="AR208" s="28" t="s">
        <v>352</v>
      </c>
      <c r="AS208" s="28" t="s">
        <v>2526</v>
      </c>
      <c r="AT208" s="28" t="s">
        <v>1828</v>
      </c>
      <c r="AU208" s="23" t="s">
        <v>114</v>
      </c>
      <c r="AV208" s="23" t="s">
        <v>115</v>
      </c>
      <c r="AW208" s="25" t="s">
        <v>128</v>
      </c>
      <c r="AX208" s="25" t="s">
        <v>128</v>
      </c>
      <c r="AY208" s="25" t="s">
        <v>128</v>
      </c>
      <c r="AZ208" s="25" t="s">
        <v>128</v>
      </c>
      <c r="BA208" s="25" t="s">
        <v>128</v>
      </c>
      <c r="BB208" s="25" t="s">
        <v>128</v>
      </c>
      <c r="BC208" s="25" t="s">
        <v>128</v>
      </c>
      <c r="BD208" s="25" t="s">
        <v>128</v>
      </c>
      <c r="BE208" s="25" t="s">
        <v>128</v>
      </c>
      <c r="BF208" s="25" t="s">
        <v>128</v>
      </c>
      <c r="BG208" s="25" t="s">
        <v>128</v>
      </c>
      <c r="BH208" s="25" t="s">
        <v>128</v>
      </c>
      <c r="BI208" s="25" t="s">
        <v>114</v>
      </c>
      <c r="BJ208" s="23" t="s">
        <v>128</v>
      </c>
      <c r="BK208" t="s">
        <v>1096</v>
      </c>
      <c r="BL208" s="23" t="s">
        <v>731</v>
      </c>
      <c r="BM208" s="28">
        <v>4702000</v>
      </c>
      <c r="BN208" s="72">
        <f t="shared" si="36"/>
        <v>1.3434285714285715E-2</v>
      </c>
    </row>
    <row r="209" spans="1:66" ht="15">
      <c r="A209" s="28">
        <v>205</v>
      </c>
      <c r="B209" s="23" t="s">
        <v>733</v>
      </c>
      <c r="C209" s="28" t="s">
        <v>1352</v>
      </c>
      <c r="D209" s="27" t="s">
        <v>732</v>
      </c>
      <c r="E209" s="43">
        <f ca="1">IF(AW209="Y","Defaulted",IF(OR(IFERROR(_xlfn.XLOOKUP(I209,Library!$J:$J,Library!$P:$P),AK209)=6,IFERROR(_xlfn.XLOOKUP(I209,Library!$J:$J,Library!$P:$P),AK209)=7),"N/A",AO209))</f>
        <v>3</v>
      </c>
      <c r="F209" s="25" t="str">
        <f t="shared" si="37"/>
        <v>N</v>
      </c>
      <c r="G209" s="25" t="str">
        <f t="shared" si="38"/>
        <v>N</v>
      </c>
      <c r="H209" s="25" t="s">
        <v>128</v>
      </c>
      <c r="I209" s="29" t="s">
        <v>1938</v>
      </c>
      <c r="J209" s="44" t="str">
        <f t="shared" si="39"/>
        <v>投资级别优先普通债</v>
      </c>
      <c r="K209" s="27" t="s">
        <v>21</v>
      </c>
      <c r="L209" s="29">
        <v>90.081999999999994</v>
      </c>
      <c r="M209" s="29">
        <v>90.248999999999995</v>
      </c>
      <c r="N209" s="29">
        <v>4.4275144593606246</v>
      </c>
      <c r="O209" s="29">
        <v>4.3863897057718484</v>
      </c>
      <c r="P209" s="30">
        <v>2.125</v>
      </c>
      <c r="Q209" s="27" t="s">
        <v>107</v>
      </c>
      <c r="R209" s="31">
        <v>2</v>
      </c>
      <c r="S209" s="25" t="s">
        <v>3546</v>
      </c>
      <c r="T209" s="25" t="s">
        <v>128</v>
      </c>
      <c r="U209" s="25" t="s">
        <v>3496</v>
      </c>
      <c r="V209" s="25" t="s">
        <v>128</v>
      </c>
      <c r="W209" s="23" t="s">
        <v>969</v>
      </c>
      <c r="X209" s="23" t="s">
        <v>975</v>
      </c>
      <c r="Y209" s="23" t="s">
        <v>8</v>
      </c>
      <c r="Z209" s="23" t="s">
        <v>1066</v>
      </c>
      <c r="AA209" s="23" t="s">
        <v>1041</v>
      </c>
      <c r="AB209" s="23" t="s">
        <v>108</v>
      </c>
      <c r="AC209" s="23" t="s">
        <v>2249</v>
      </c>
      <c r="AD209" s="25">
        <f t="shared" ca="1" si="31"/>
        <v>4.8438356164383558</v>
      </c>
      <c r="AE209" s="32">
        <v>300000000</v>
      </c>
      <c r="AF209" s="33">
        <f>VLOOKUP(J209,Library!A:B,2,0)</f>
        <v>1</v>
      </c>
      <c r="AG209" s="33">
        <f>VLOOKUP(J209,Library!A:G,7,0)</f>
        <v>3</v>
      </c>
      <c r="AH209" s="28">
        <f>VLOOKUP(W209,Library!W:X,2,0)</f>
        <v>2</v>
      </c>
      <c r="AI209" s="28">
        <f>VLOOKUP(X209,Library!Y:Z,2,0)</f>
        <v>3</v>
      </c>
      <c r="AJ209" s="28" t="str">
        <f>VLOOKUP(Y209,Library!AA:AB,2,0)</f>
        <v>N/A</v>
      </c>
      <c r="AK209" s="33">
        <f>IF(MAX(AH209,AI209,AJ209)=0,VLOOKUP(I209,Library!$J:$P,7,0),MAX(AH209,AI209,AJ209))</f>
        <v>3</v>
      </c>
      <c r="AL209" s="33">
        <f t="shared" ca="1" si="33"/>
        <v>3</v>
      </c>
      <c r="AM209" s="33">
        <f>VLOOKUP(AB209,Library!T:U,2,0)</f>
        <v>1</v>
      </c>
      <c r="AN209" s="34">
        <f t="shared" ca="1" si="34"/>
        <v>2.2000000000000002</v>
      </c>
      <c r="AO209" s="33">
        <f t="shared" ca="1" si="35"/>
        <v>3</v>
      </c>
      <c r="AP209" s="28" t="s">
        <v>127</v>
      </c>
      <c r="AQ209" s="25" t="s">
        <v>128</v>
      </c>
      <c r="AR209" s="28" t="s">
        <v>352</v>
      </c>
      <c r="AS209" s="28" t="s">
        <v>2526</v>
      </c>
      <c r="AT209" s="28" t="s">
        <v>1828</v>
      </c>
      <c r="AU209" s="23" t="s">
        <v>114</v>
      </c>
      <c r="AV209" s="23" t="s">
        <v>115</v>
      </c>
      <c r="AW209" s="25" t="s">
        <v>128</v>
      </c>
      <c r="AX209" s="25" t="s">
        <v>128</v>
      </c>
      <c r="AY209" s="25" t="s">
        <v>128</v>
      </c>
      <c r="AZ209" s="25" t="s">
        <v>128</v>
      </c>
      <c r="BA209" s="25" t="s">
        <v>128</v>
      </c>
      <c r="BB209" s="25" t="s">
        <v>128</v>
      </c>
      <c r="BC209" s="25" t="s">
        <v>128</v>
      </c>
      <c r="BD209" s="25" t="s">
        <v>128</v>
      </c>
      <c r="BE209" s="25" t="s">
        <v>128</v>
      </c>
      <c r="BF209" s="25" t="s">
        <v>128</v>
      </c>
      <c r="BG209" s="25" t="s">
        <v>128</v>
      </c>
      <c r="BH209" s="25" t="s">
        <v>128</v>
      </c>
      <c r="BI209" s="25" t="s">
        <v>114</v>
      </c>
      <c r="BJ209" s="23" t="s">
        <v>128</v>
      </c>
      <c r="BK209" t="s">
        <v>1096</v>
      </c>
      <c r="BL209" s="23" t="s">
        <v>733</v>
      </c>
      <c r="BM209" s="28">
        <v>9100000</v>
      </c>
      <c r="BN209" s="72">
        <f t="shared" si="36"/>
        <v>3.0333333333333334E-2</v>
      </c>
    </row>
    <row r="210" spans="1:66" ht="15">
      <c r="A210" s="28">
        <v>206</v>
      </c>
      <c r="B210" s="23" t="s">
        <v>735</v>
      </c>
      <c r="C210" s="28" t="s">
        <v>1353</v>
      </c>
      <c r="D210" s="27" t="s">
        <v>734</v>
      </c>
      <c r="E210" s="43">
        <f ca="1">IF(AW210="Y","Defaulted",IF(OR(IFERROR(_xlfn.XLOOKUP(I210,Library!$J:$J,Library!$P:$P),AK210)=6,IFERROR(_xlfn.XLOOKUP(I210,Library!$J:$J,Library!$P:$P),AK210)=7),"N/A",AO210))</f>
        <v>3</v>
      </c>
      <c r="F210" s="25" t="str">
        <f t="shared" si="37"/>
        <v>N</v>
      </c>
      <c r="G210" s="25" t="str">
        <f t="shared" si="38"/>
        <v>N</v>
      </c>
      <c r="H210" s="25" t="s">
        <v>128</v>
      </c>
      <c r="I210" s="29" t="s">
        <v>1939</v>
      </c>
      <c r="J210" s="44" t="str">
        <f t="shared" si="39"/>
        <v>投资级别优先普通债</v>
      </c>
      <c r="K210" s="27" t="s">
        <v>2790</v>
      </c>
      <c r="L210" s="29">
        <v>91.811999999999998</v>
      </c>
      <c r="M210" s="29">
        <v>92.021000000000001</v>
      </c>
      <c r="N210" s="29">
        <v>4.2969154881903737</v>
      </c>
      <c r="O210" s="29">
        <v>4.2387367579043209</v>
      </c>
      <c r="P210" s="30">
        <v>2.125</v>
      </c>
      <c r="Q210" s="27" t="s">
        <v>107</v>
      </c>
      <c r="R210" s="31">
        <v>2</v>
      </c>
      <c r="S210" s="25" t="s">
        <v>3695</v>
      </c>
      <c r="T210" s="25" t="s">
        <v>128</v>
      </c>
      <c r="U210" s="25" t="s">
        <v>3496</v>
      </c>
      <c r="V210" s="25" t="s">
        <v>128</v>
      </c>
      <c r="W210" s="23" t="s">
        <v>974</v>
      </c>
      <c r="X210" s="23" t="s">
        <v>975</v>
      </c>
      <c r="Y210" s="23" t="s">
        <v>8</v>
      </c>
      <c r="Z210" s="23" t="s">
        <v>1066</v>
      </c>
      <c r="AA210" s="23" t="s">
        <v>1041</v>
      </c>
      <c r="AB210" s="23" t="s">
        <v>108</v>
      </c>
      <c r="AC210" s="23" t="s">
        <v>2250</v>
      </c>
      <c r="AD210" s="25">
        <f t="shared" ca="1" si="31"/>
        <v>4.1698630136986301</v>
      </c>
      <c r="AE210" s="32">
        <v>750000000</v>
      </c>
      <c r="AF210" s="33">
        <f>VLOOKUP(J210,Library!A:B,2,0)</f>
        <v>1</v>
      </c>
      <c r="AG210" s="33">
        <f>VLOOKUP(J210,Library!A:G,7,0)</f>
        <v>3</v>
      </c>
      <c r="AH210" s="28">
        <f>VLOOKUP(W210,Library!W:X,2,0)</f>
        <v>3</v>
      </c>
      <c r="AI210" s="28">
        <f>VLOOKUP(X210,Library!Y:Z,2,0)</f>
        <v>3</v>
      </c>
      <c r="AJ210" s="28" t="str">
        <f>VLOOKUP(Y210,Library!AA:AB,2,0)</f>
        <v>N/A</v>
      </c>
      <c r="AK210" s="33">
        <f>IF(MAX(AH210,AI210,AJ210)=0,VLOOKUP(I210,Library!$J:$P,7,0),MAX(AH210,AI210,AJ210))</f>
        <v>3</v>
      </c>
      <c r="AL210" s="33">
        <f t="shared" ca="1" si="33"/>
        <v>3</v>
      </c>
      <c r="AM210" s="33">
        <f>VLOOKUP(AB210,Library!T:U,2,0)</f>
        <v>1</v>
      </c>
      <c r="AN210" s="34">
        <f t="shared" ca="1" si="34"/>
        <v>2.2000000000000002</v>
      </c>
      <c r="AO210" s="33">
        <f t="shared" ca="1" si="35"/>
        <v>3</v>
      </c>
      <c r="AP210" s="28" t="s">
        <v>127</v>
      </c>
      <c r="AQ210" s="25" t="s">
        <v>128</v>
      </c>
      <c r="AR210" s="28" t="s">
        <v>352</v>
      </c>
      <c r="AS210" s="28" t="s">
        <v>353</v>
      </c>
      <c r="AT210" s="28" t="s">
        <v>354</v>
      </c>
      <c r="AU210" s="23" t="s">
        <v>114</v>
      </c>
      <c r="AV210" s="23" t="s">
        <v>115</v>
      </c>
      <c r="AW210" s="25" t="s">
        <v>128</v>
      </c>
      <c r="AX210" s="25" t="s">
        <v>128</v>
      </c>
      <c r="AY210" s="25" t="s">
        <v>128</v>
      </c>
      <c r="AZ210" s="25" t="s">
        <v>128</v>
      </c>
      <c r="BA210" s="25" t="s">
        <v>128</v>
      </c>
      <c r="BB210" s="25" t="s">
        <v>128</v>
      </c>
      <c r="BC210" s="25" t="s">
        <v>128</v>
      </c>
      <c r="BD210" s="25" t="s">
        <v>128</v>
      </c>
      <c r="BE210" s="25" t="s">
        <v>128</v>
      </c>
      <c r="BF210" s="25" t="s">
        <v>128</v>
      </c>
      <c r="BG210" s="25" t="s">
        <v>128</v>
      </c>
      <c r="BH210" s="25" t="s">
        <v>128</v>
      </c>
      <c r="BI210" s="25" t="s">
        <v>114</v>
      </c>
      <c r="BJ210" s="23" t="s">
        <v>128</v>
      </c>
      <c r="BK210" t="s">
        <v>1096</v>
      </c>
      <c r="BL210" s="23" t="s">
        <v>735</v>
      </c>
      <c r="BM210" s="28">
        <v>31000000</v>
      </c>
      <c r="BN210" s="72">
        <f t="shared" si="36"/>
        <v>4.1333333333333333E-2</v>
      </c>
    </row>
    <row r="211" spans="1:66" ht="15">
      <c r="A211" s="28">
        <v>207</v>
      </c>
      <c r="B211" s="23" t="s">
        <v>736</v>
      </c>
      <c r="C211" s="28" t="s">
        <v>1354</v>
      </c>
      <c r="D211" s="27" t="s">
        <v>734</v>
      </c>
      <c r="E211" s="43">
        <f ca="1">IF(AW211="Y","Defaulted",IF(OR(IFERROR(_xlfn.XLOOKUP(I211,Library!$J:$J,Library!$P:$P),AK211)=6,IFERROR(_xlfn.XLOOKUP(I211,Library!$J:$J,Library!$P:$P),AK211)=7),"N/A",AO211))</f>
        <v>3</v>
      </c>
      <c r="F211" s="25" t="str">
        <f t="shared" si="37"/>
        <v>N</v>
      </c>
      <c r="G211" s="25" t="str">
        <f t="shared" si="38"/>
        <v>N</v>
      </c>
      <c r="H211" s="25" t="s">
        <v>128</v>
      </c>
      <c r="I211" s="29" t="s">
        <v>1939</v>
      </c>
      <c r="J211" s="44" t="str">
        <f t="shared" si="39"/>
        <v>投资级别优先普通债</v>
      </c>
      <c r="K211" s="27" t="s">
        <v>2790</v>
      </c>
      <c r="L211" s="29">
        <v>90.317999999999998</v>
      </c>
      <c r="M211" s="29">
        <v>90.528000000000006</v>
      </c>
      <c r="N211" s="29">
        <v>4.3445901265199343</v>
      </c>
      <c r="O211" s="29">
        <v>4.296489983251127</v>
      </c>
      <c r="P211" s="30">
        <v>2.25</v>
      </c>
      <c r="Q211" s="27" t="s">
        <v>107</v>
      </c>
      <c r="R211" s="31">
        <v>2</v>
      </c>
      <c r="S211" s="25" t="s">
        <v>3696</v>
      </c>
      <c r="T211" s="25" t="s">
        <v>128</v>
      </c>
      <c r="U211" s="25" t="s">
        <v>3496</v>
      </c>
      <c r="V211" s="25" t="s">
        <v>128</v>
      </c>
      <c r="W211" s="23" t="s">
        <v>974</v>
      </c>
      <c r="X211" s="23" t="s">
        <v>975</v>
      </c>
      <c r="Y211" s="23" t="s">
        <v>8</v>
      </c>
      <c r="Z211" s="23" t="s">
        <v>1066</v>
      </c>
      <c r="AA211" s="23" t="s">
        <v>1041</v>
      </c>
      <c r="AB211" s="23" t="s">
        <v>108</v>
      </c>
      <c r="AC211" s="23" t="s">
        <v>2251</v>
      </c>
      <c r="AD211" s="25">
        <f t="shared" ca="1" si="31"/>
        <v>5.2273972602739729</v>
      </c>
      <c r="AE211" s="32">
        <v>300000000</v>
      </c>
      <c r="AF211" s="33">
        <f>VLOOKUP(J211,Library!A:B,2,0)</f>
        <v>1</v>
      </c>
      <c r="AG211" s="33">
        <f>VLOOKUP(J211,Library!A:G,7,0)</f>
        <v>3</v>
      </c>
      <c r="AH211" s="28">
        <f>VLOOKUP(W211,Library!W:X,2,0)</f>
        <v>3</v>
      </c>
      <c r="AI211" s="28">
        <f>VLOOKUP(X211,Library!Y:Z,2,0)</f>
        <v>3</v>
      </c>
      <c r="AJ211" s="28" t="str">
        <f>VLOOKUP(Y211,Library!AA:AB,2,0)</f>
        <v>N/A</v>
      </c>
      <c r="AK211" s="33">
        <f>IF(MAX(AH211,AI211,AJ211)=0,VLOOKUP(I211,Library!$J:$P,7,0),MAX(AH211,AI211,AJ211))</f>
        <v>3</v>
      </c>
      <c r="AL211" s="33">
        <f t="shared" ca="1" si="33"/>
        <v>4</v>
      </c>
      <c r="AM211" s="33">
        <f>VLOOKUP(AB211,Library!T:U,2,0)</f>
        <v>1</v>
      </c>
      <c r="AN211" s="34">
        <f t="shared" ca="1" si="34"/>
        <v>2.2999999999999998</v>
      </c>
      <c r="AO211" s="33">
        <f t="shared" ca="1" si="35"/>
        <v>3</v>
      </c>
      <c r="AP211" s="28" t="s">
        <v>127</v>
      </c>
      <c r="AQ211" s="25" t="s">
        <v>128</v>
      </c>
      <c r="AR211" s="28" t="s">
        <v>352</v>
      </c>
      <c r="AS211" s="28" t="s">
        <v>353</v>
      </c>
      <c r="AT211" s="28" t="s">
        <v>354</v>
      </c>
      <c r="AU211" s="23" t="s">
        <v>114</v>
      </c>
      <c r="AV211" s="23" t="s">
        <v>115</v>
      </c>
      <c r="AW211" s="25" t="s">
        <v>128</v>
      </c>
      <c r="AX211" s="25" t="s">
        <v>128</v>
      </c>
      <c r="AY211" s="25" t="s">
        <v>128</v>
      </c>
      <c r="AZ211" s="25" t="s">
        <v>128</v>
      </c>
      <c r="BA211" s="25" t="s">
        <v>128</v>
      </c>
      <c r="BB211" s="25" t="s">
        <v>128</v>
      </c>
      <c r="BC211" s="25" t="s">
        <v>128</v>
      </c>
      <c r="BD211" s="25" t="s">
        <v>128</v>
      </c>
      <c r="BE211" s="25" t="s">
        <v>128</v>
      </c>
      <c r="BF211" s="25" t="s">
        <v>128</v>
      </c>
      <c r="BG211" s="25" t="s">
        <v>128</v>
      </c>
      <c r="BH211" s="25" t="s">
        <v>128</v>
      </c>
      <c r="BI211" s="25" t="s">
        <v>114</v>
      </c>
      <c r="BJ211" s="23" t="s">
        <v>128</v>
      </c>
      <c r="BK211" t="s">
        <v>1096</v>
      </c>
      <c r="BL211" s="23" t="s">
        <v>736</v>
      </c>
      <c r="BM211" s="28">
        <v>2910000</v>
      </c>
      <c r="BN211" s="72">
        <f t="shared" si="36"/>
        <v>9.7000000000000003E-3</v>
      </c>
    </row>
    <row r="212" spans="1:66" ht="15">
      <c r="A212" s="28">
        <v>208</v>
      </c>
      <c r="B212" s="23" t="s">
        <v>737</v>
      </c>
      <c r="C212" s="28" t="s">
        <v>1355</v>
      </c>
      <c r="D212" s="27" t="s">
        <v>734</v>
      </c>
      <c r="E212" s="43">
        <f ca="1">IF(AW212="Y","Defaulted",IF(OR(IFERROR(_xlfn.XLOOKUP(I212,Library!$J:$J,Library!$P:$P),AK212)=6,IFERROR(_xlfn.XLOOKUP(I212,Library!$J:$J,Library!$P:$P),AK212)=7),"N/A",AO212))</f>
        <v>3</v>
      </c>
      <c r="F212" s="25" t="str">
        <f t="shared" si="37"/>
        <v>N</v>
      </c>
      <c r="G212" s="25" t="str">
        <f t="shared" si="38"/>
        <v>N</v>
      </c>
      <c r="H212" s="25" t="s">
        <v>128</v>
      </c>
      <c r="I212" s="29" t="s">
        <v>1939</v>
      </c>
      <c r="J212" s="44" t="str">
        <f t="shared" si="39"/>
        <v>投资级别优先普通债</v>
      </c>
      <c r="K212" s="27" t="s">
        <v>2790</v>
      </c>
      <c r="L212" s="29">
        <v>83.617999999999995</v>
      </c>
      <c r="M212" s="29">
        <v>83.893000000000001</v>
      </c>
      <c r="N212" s="29">
        <v>4.7243854695806169</v>
      </c>
      <c r="O212" s="29">
        <v>4.6830682455740504</v>
      </c>
      <c r="P212" s="30">
        <v>2.5</v>
      </c>
      <c r="Q212" s="27" t="s">
        <v>107</v>
      </c>
      <c r="R212" s="31">
        <v>2</v>
      </c>
      <c r="S212" s="25" t="s">
        <v>3695</v>
      </c>
      <c r="T212" s="25" t="s">
        <v>128</v>
      </c>
      <c r="U212" s="25" t="s">
        <v>3496</v>
      </c>
      <c r="V212" s="25" t="s">
        <v>128</v>
      </c>
      <c r="W212" s="23" t="s">
        <v>974</v>
      </c>
      <c r="X212" s="23" t="s">
        <v>975</v>
      </c>
      <c r="Y212" s="23" t="s">
        <v>8</v>
      </c>
      <c r="Z212" s="23" t="s">
        <v>1066</v>
      </c>
      <c r="AA212" s="23" t="s">
        <v>1041</v>
      </c>
      <c r="AB212" s="23" t="s">
        <v>108</v>
      </c>
      <c r="AC212" s="23" t="s">
        <v>2252</v>
      </c>
      <c r="AD212" s="25">
        <f t="shared" ca="1" si="31"/>
        <v>9.1726027397260275</v>
      </c>
      <c r="AE212" s="32">
        <v>250000000</v>
      </c>
      <c r="AF212" s="33">
        <f>VLOOKUP(J212,Library!A:B,2,0)</f>
        <v>1</v>
      </c>
      <c r="AG212" s="33">
        <f>VLOOKUP(J212,Library!A:G,7,0)</f>
        <v>3</v>
      </c>
      <c r="AH212" s="28">
        <f>VLOOKUP(W212,Library!W:X,2,0)</f>
        <v>3</v>
      </c>
      <c r="AI212" s="28">
        <f>VLOOKUP(X212,Library!Y:Z,2,0)</f>
        <v>3</v>
      </c>
      <c r="AJ212" s="28" t="str">
        <f>VLOOKUP(Y212,Library!AA:AB,2,0)</f>
        <v>N/A</v>
      </c>
      <c r="AK212" s="33">
        <f>IF(MAX(AH212,AI212,AJ212)=0,VLOOKUP(I212,Library!$J:$P,7,0),MAX(AH212,AI212,AJ212))</f>
        <v>3</v>
      </c>
      <c r="AL212" s="33">
        <f t="shared" ca="1" si="33"/>
        <v>4</v>
      </c>
      <c r="AM212" s="33">
        <f>VLOOKUP(AB212,Library!T:U,2,0)</f>
        <v>1</v>
      </c>
      <c r="AN212" s="34">
        <f t="shared" ca="1" si="34"/>
        <v>2.2999999999999998</v>
      </c>
      <c r="AO212" s="33">
        <f t="shared" ca="1" si="35"/>
        <v>3</v>
      </c>
      <c r="AP212" s="28" t="s">
        <v>127</v>
      </c>
      <c r="AQ212" s="25" t="s">
        <v>128</v>
      </c>
      <c r="AR212" s="28" t="s">
        <v>352</v>
      </c>
      <c r="AS212" s="28" t="s">
        <v>353</v>
      </c>
      <c r="AT212" s="28" t="s">
        <v>354</v>
      </c>
      <c r="AU212" s="23" t="s">
        <v>114</v>
      </c>
      <c r="AV212" s="23" t="s">
        <v>115</v>
      </c>
      <c r="AW212" s="25" t="s">
        <v>128</v>
      </c>
      <c r="AX212" s="25" t="s">
        <v>128</v>
      </c>
      <c r="AY212" s="25" t="s">
        <v>128</v>
      </c>
      <c r="AZ212" s="25" t="s">
        <v>128</v>
      </c>
      <c r="BA212" s="25" t="s">
        <v>128</v>
      </c>
      <c r="BB212" s="25" t="s">
        <v>128</v>
      </c>
      <c r="BC212" s="25" t="s">
        <v>128</v>
      </c>
      <c r="BD212" s="25" t="s">
        <v>128</v>
      </c>
      <c r="BE212" s="25" t="s">
        <v>128</v>
      </c>
      <c r="BF212" s="25" t="s">
        <v>128</v>
      </c>
      <c r="BG212" s="25" t="s">
        <v>128</v>
      </c>
      <c r="BH212" s="25" t="s">
        <v>128</v>
      </c>
      <c r="BI212" s="25" t="s">
        <v>114</v>
      </c>
      <c r="BJ212" s="23" t="s">
        <v>128</v>
      </c>
      <c r="BK212" t="s">
        <v>1096</v>
      </c>
      <c r="BL212" s="23" t="s">
        <v>737</v>
      </c>
      <c r="BM212" s="28">
        <v>17770000</v>
      </c>
      <c r="BN212" s="72">
        <f t="shared" si="36"/>
        <v>7.1080000000000004E-2</v>
      </c>
    </row>
    <row r="213" spans="1:66" ht="15">
      <c r="A213" s="28">
        <v>209</v>
      </c>
      <c r="B213" s="23" t="s">
        <v>738</v>
      </c>
      <c r="C213" s="28" t="s">
        <v>1356</v>
      </c>
      <c r="D213" s="27" t="s">
        <v>362</v>
      </c>
      <c r="E213" s="43">
        <f ca="1">IF(AW213="Y","Defaulted",IF(OR(IFERROR(_xlfn.XLOOKUP(I213,Library!$J:$J,Library!$P:$P),AK213)=6,IFERROR(_xlfn.XLOOKUP(I213,Library!$J:$J,Library!$P:$P),AK213)=7),"N/A",AO213))</f>
        <v>4</v>
      </c>
      <c r="F213" s="25" t="str">
        <f t="shared" si="37"/>
        <v>N</v>
      </c>
      <c r="G213" s="25" t="str">
        <f t="shared" si="38"/>
        <v>Y</v>
      </c>
      <c r="H213" s="25" t="s">
        <v>128</v>
      </c>
      <c r="I213" s="29" t="s">
        <v>1940</v>
      </c>
      <c r="J213" s="44" t="str">
        <f t="shared" si="39"/>
        <v>多担保人债券</v>
      </c>
      <c r="K213" s="27" t="s">
        <v>2790</v>
      </c>
      <c r="L213" s="29">
        <v>99.727000000000004</v>
      </c>
      <c r="M213" s="29">
        <v>99.736999999999995</v>
      </c>
      <c r="N213" s="29">
        <v>4.3758342137773134</v>
      </c>
      <c r="O213" s="29">
        <v>4.3243048889473537</v>
      </c>
      <c r="P213" s="30">
        <v>3</v>
      </c>
      <c r="Q213" s="27" t="s">
        <v>107</v>
      </c>
      <c r="R213" s="31">
        <v>2</v>
      </c>
      <c r="S213" s="25" t="s">
        <v>3532</v>
      </c>
      <c r="T213" s="25" t="s">
        <v>128</v>
      </c>
      <c r="U213" s="25" t="s">
        <v>3496</v>
      </c>
      <c r="V213" s="25" t="s">
        <v>128</v>
      </c>
      <c r="W213" s="23" t="s">
        <v>989</v>
      </c>
      <c r="X213" s="23" t="s">
        <v>990</v>
      </c>
      <c r="Y213" s="23" t="s">
        <v>8</v>
      </c>
      <c r="Z213" s="23" t="s">
        <v>1066</v>
      </c>
      <c r="AA213" s="23" t="s">
        <v>1056</v>
      </c>
      <c r="AB213" s="23" t="s">
        <v>108</v>
      </c>
      <c r="AC213" s="23" t="s">
        <v>2096</v>
      </c>
      <c r="AD213" s="25">
        <f t="shared" ca="1" si="31"/>
        <v>0.20547945205479451</v>
      </c>
      <c r="AE213" s="32">
        <v>750000000</v>
      </c>
      <c r="AF213" s="33">
        <f>VLOOKUP(J213,Library!A:B,2,0)</f>
        <v>3</v>
      </c>
      <c r="AG213" s="33">
        <f>VLOOKUP(J213,Library!A:G,7,0)</f>
        <v>3</v>
      </c>
      <c r="AH213" s="28">
        <f>VLOOKUP(W213,Library!W:X,2,0)</f>
        <v>4</v>
      </c>
      <c r="AI213" s="28">
        <f>VLOOKUP(X213,Library!Y:Z,2,0)</f>
        <v>4</v>
      </c>
      <c r="AJ213" s="28" t="str">
        <f>VLOOKUP(Y213,Library!AA:AB,2,0)</f>
        <v>N/A</v>
      </c>
      <c r="AK213" s="33">
        <f>IF(MAX(AH213,AI213,AJ213)=0,VLOOKUP(I213,Library!$J:$P,7,0),MAX(AH213,AI213,AJ213))</f>
        <v>4</v>
      </c>
      <c r="AL213" s="33">
        <f t="shared" ref="AL213:AL242" ca="1" si="40">IF(AND(AD213&gt;=0,AD213&lt;=1),2,IF(AND(AD213&gt;1,AD213&lt;=5),3,IF(AND(AD213&gt;5,AD213&lt;=10),4,IF(OR(AD213&gt;10,AD213=""),5,""))))</f>
        <v>2</v>
      </c>
      <c r="AM213" s="33">
        <f>VLOOKUP(AB213,Library!T:U,2,0)</f>
        <v>1</v>
      </c>
      <c r="AN213" s="34">
        <f t="shared" ref="AN213:AN242" ca="1" si="41">AF213*0.35+AG213*0.25+AK213*0.25+AL213*0.1+AM213*0.05</f>
        <v>3.05</v>
      </c>
      <c r="AO213" s="33">
        <f t="shared" ref="AO213:AO242" ca="1" si="42">IF(AND(AN213&gt;=1,AN213&lt;=1.45),1,IF(AND(AN213&gt;1.45,AN213&lt;=2.1),2,IF(AND(AN213&gt;2.1,AN213&lt;=2.95),3,IF(AND(AN213&gt;2.95,AN213&lt;=3.65),4,IF(AND(AN213&gt;3.65,AN213&lt;=5),5,"")))))</f>
        <v>4</v>
      </c>
      <c r="AP213" s="28" t="s">
        <v>136</v>
      </c>
      <c r="AQ213" s="25" t="s">
        <v>128</v>
      </c>
      <c r="AR213" s="28" t="s">
        <v>364</v>
      </c>
      <c r="AS213" s="28" t="s">
        <v>365</v>
      </c>
      <c r="AT213" s="28" t="s">
        <v>366</v>
      </c>
      <c r="AU213" s="23" t="s">
        <v>114</v>
      </c>
      <c r="AV213" s="23" t="s">
        <v>115</v>
      </c>
      <c r="AW213" s="25" t="s">
        <v>128</v>
      </c>
      <c r="AX213" s="25" t="s">
        <v>128</v>
      </c>
      <c r="AY213" s="25" t="s">
        <v>128</v>
      </c>
      <c r="AZ213" s="25" t="s">
        <v>128</v>
      </c>
      <c r="BA213" s="25" t="s">
        <v>128</v>
      </c>
      <c r="BB213" s="25" t="s">
        <v>128</v>
      </c>
      <c r="BC213" s="25" t="s">
        <v>128</v>
      </c>
      <c r="BD213" s="25" t="s">
        <v>128</v>
      </c>
      <c r="BE213" s="25" t="s">
        <v>128</v>
      </c>
      <c r="BF213" s="25" t="s">
        <v>128</v>
      </c>
      <c r="BG213" s="25" t="s">
        <v>128</v>
      </c>
      <c r="BH213" s="25" t="s">
        <v>110</v>
      </c>
      <c r="BI213" s="25" t="s">
        <v>114</v>
      </c>
      <c r="BJ213" s="23" t="s">
        <v>128</v>
      </c>
      <c r="BK213" t="s">
        <v>1105</v>
      </c>
      <c r="BL213" s="23" t="s">
        <v>738</v>
      </c>
      <c r="BM213" s="28">
        <v>60086000</v>
      </c>
      <c r="BN213" s="72">
        <f t="shared" si="36"/>
        <v>8.0114666666666667E-2</v>
      </c>
    </row>
    <row r="214" spans="1:66" ht="15">
      <c r="A214" s="28">
        <v>210</v>
      </c>
      <c r="B214" s="23" t="s">
        <v>739</v>
      </c>
      <c r="C214" s="28" t="s">
        <v>1357</v>
      </c>
      <c r="D214" s="27" t="s">
        <v>362</v>
      </c>
      <c r="E214" s="43">
        <f ca="1">IF(AW214="Y","Defaulted",IF(OR(IFERROR(_xlfn.XLOOKUP(I214,Library!$J:$J,Library!$P:$P),AK214)=6,IFERROR(_xlfn.XLOOKUP(I214,Library!$J:$J,Library!$P:$P),AK214)=7),"N/A",AO214))</f>
        <v>4</v>
      </c>
      <c r="F214" s="25" t="str">
        <f t="shared" si="37"/>
        <v>Y</v>
      </c>
      <c r="G214" s="25" t="str">
        <f t="shared" si="38"/>
        <v>Y</v>
      </c>
      <c r="H214" s="25" t="s">
        <v>128</v>
      </c>
      <c r="I214" s="29" t="s">
        <v>1941</v>
      </c>
      <c r="J214" s="44" t="str">
        <f t="shared" si="39"/>
        <v>多担保人债券</v>
      </c>
      <c r="K214" s="27" t="s">
        <v>2790</v>
      </c>
      <c r="L214" s="29">
        <v>91.522000000000006</v>
      </c>
      <c r="M214" s="29">
        <v>91.706000000000003</v>
      </c>
      <c r="N214" s="29">
        <v>4.7110313755412561</v>
      </c>
      <c r="O214" s="29">
        <v>4.6719841257263868</v>
      </c>
      <c r="P214" s="30">
        <v>3</v>
      </c>
      <c r="Q214" s="27" t="s">
        <v>107</v>
      </c>
      <c r="R214" s="31">
        <v>2</v>
      </c>
      <c r="S214" s="25" t="s">
        <v>3697</v>
      </c>
      <c r="T214" s="25" t="s">
        <v>110</v>
      </c>
      <c r="U214" s="25" t="s">
        <v>3698</v>
      </c>
      <c r="V214" s="25" t="s">
        <v>128</v>
      </c>
      <c r="W214" s="23" t="s">
        <v>989</v>
      </c>
      <c r="X214" s="23" t="s">
        <v>990</v>
      </c>
      <c r="Y214" s="23" t="s">
        <v>8</v>
      </c>
      <c r="Z214" s="23" t="s">
        <v>1066</v>
      </c>
      <c r="AA214" s="23" t="s">
        <v>1056</v>
      </c>
      <c r="AB214" s="23" t="s">
        <v>108</v>
      </c>
      <c r="AC214" s="23" t="s">
        <v>2253</v>
      </c>
      <c r="AD214" s="25">
        <f t="shared" ref="AD214:AD262" ca="1" si="43">IF(AC214="N/A","N/A",(AC214-TODAY())/365)</f>
        <v>5.7232876712328764</v>
      </c>
      <c r="AE214" s="32">
        <v>650000000</v>
      </c>
      <c r="AF214" s="33">
        <f>VLOOKUP(J214,Library!A:B,2,0)</f>
        <v>3</v>
      </c>
      <c r="AG214" s="33">
        <f>VLOOKUP(J214,Library!A:G,7,0)</f>
        <v>3</v>
      </c>
      <c r="AH214" s="28">
        <f>VLOOKUP(W214,Library!W:X,2,0)</f>
        <v>4</v>
      </c>
      <c r="AI214" s="28">
        <f>VLOOKUP(X214,Library!Y:Z,2,0)</f>
        <v>4</v>
      </c>
      <c r="AJ214" s="28" t="str">
        <f>VLOOKUP(Y214,Library!AA:AB,2,0)</f>
        <v>N/A</v>
      </c>
      <c r="AK214" s="33">
        <f>IF(MAX(AH214,AI214,AJ214)=0,VLOOKUP(I214,Library!$J:$P,7,0),MAX(AH214,AI214,AJ214))</f>
        <v>4</v>
      </c>
      <c r="AL214" s="33">
        <f t="shared" ca="1" si="40"/>
        <v>4</v>
      </c>
      <c r="AM214" s="33">
        <f>VLOOKUP(AB214,Library!T:U,2,0)</f>
        <v>1</v>
      </c>
      <c r="AN214" s="34">
        <f t="shared" ca="1" si="41"/>
        <v>3.2499999999999996</v>
      </c>
      <c r="AO214" s="33">
        <f t="shared" ca="1" si="42"/>
        <v>4</v>
      </c>
      <c r="AP214" s="28" t="s">
        <v>136</v>
      </c>
      <c r="AQ214" s="25" t="s">
        <v>128</v>
      </c>
      <c r="AR214" s="28" t="s">
        <v>364</v>
      </c>
      <c r="AS214" s="28" t="s">
        <v>365</v>
      </c>
      <c r="AT214" s="28" t="s">
        <v>366</v>
      </c>
      <c r="AU214" s="23" t="s">
        <v>2527</v>
      </c>
      <c r="AV214" s="23" t="s">
        <v>35</v>
      </c>
      <c r="AW214" s="25" t="s">
        <v>128</v>
      </c>
      <c r="AX214" s="25" t="s">
        <v>128</v>
      </c>
      <c r="AY214" s="25" t="s">
        <v>128</v>
      </c>
      <c r="AZ214" s="25" t="s">
        <v>128</v>
      </c>
      <c r="BA214" s="25" t="s">
        <v>128</v>
      </c>
      <c r="BB214" s="25" t="s">
        <v>128</v>
      </c>
      <c r="BC214" s="25" t="s">
        <v>128</v>
      </c>
      <c r="BD214" s="25" t="s">
        <v>128</v>
      </c>
      <c r="BE214" s="25" t="s">
        <v>128</v>
      </c>
      <c r="BF214" s="25" t="s">
        <v>128</v>
      </c>
      <c r="BG214" s="25" t="s">
        <v>128</v>
      </c>
      <c r="BH214" s="25" t="s">
        <v>110</v>
      </c>
      <c r="BI214" s="25" t="s">
        <v>114</v>
      </c>
      <c r="BJ214" s="23" t="s">
        <v>128</v>
      </c>
      <c r="BK214" t="s">
        <v>1105</v>
      </c>
      <c r="BL214" s="23" t="s">
        <v>739</v>
      </c>
      <c r="BM214" s="28">
        <v>70831000</v>
      </c>
      <c r="BN214" s="72">
        <f t="shared" si="36"/>
        <v>0.10897076923076923</v>
      </c>
    </row>
    <row r="215" spans="1:66" ht="15">
      <c r="A215" s="28">
        <v>211</v>
      </c>
      <c r="B215" s="23" t="s">
        <v>740</v>
      </c>
      <c r="C215" s="28" t="s">
        <v>1358</v>
      </c>
      <c r="D215" s="27" t="s">
        <v>741</v>
      </c>
      <c r="E215" s="43">
        <f ca="1">IF(AW215="Y","Defaulted",IF(OR(IFERROR(_xlfn.XLOOKUP(I215,Library!$J:$J,Library!$P:$P),AK215)=6,IFERROR(_xlfn.XLOOKUP(I215,Library!$J:$J,Library!$P:$P),AK215)=7),"N/A",AO215))</f>
        <v>2</v>
      </c>
      <c r="F215" s="25" t="str">
        <f t="shared" si="37"/>
        <v>N</v>
      </c>
      <c r="G215" s="25" t="str">
        <f t="shared" si="38"/>
        <v>N</v>
      </c>
      <c r="H215" s="25" t="s">
        <v>128</v>
      </c>
      <c r="I215" s="29" t="s">
        <v>1942</v>
      </c>
      <c r="J215" s="44" t="str">
        <f t="shared" si="39"/>
        <v>投资级别优先普通债</v>
      </c>
      <c r="K215" s="27" t="s">
        <v>2790</v>
      </c>
      <c r="L215" s="29">
        <v>99.992000000000004</v>
      </c>
      <c r="M215" s="29">
        <v>99.992000000000004</v>
      </c>
      <c r="N215" s="29">
        <v>4.2548564225599756</v>
      </c>
      <c r="O215" s="29">
        <v>4.2548564225599756</v>
      </c>
      <c r="P215" s="30">
        <v>2.875</v>
      </c>
      <c r="Q215" s="27" t="s">
        <v>107</v>
      </c>
      <c r="R215" s="31">
        <v>2</v>
      </c>
      <c r="S215" s="25" t="s">
        <v>3577</v>
      </c>
      <c r="T215" s="25" t="s">
        <v>128</v>
      </c>
      <c r="U215" s="25" t="s">
        <v>3496</v>
      </c>
      <c r="V215" s="25" t="s">
        <v>128</v>
      </c>
      <c r="W215" s="23" t="s">
        <v>980</v>
      </c>
      <c r="X215" s="23" t="s">
        <v>8</v>
      </c>
      <c r="Y215" s="23" t="s">
        <v>8</v>
      </c>
      <c r="Z215" s="23" t="s">
        <v>1066</v>
      </c>
      <c r="AA215" s="23" t="s">
        <v>1041</v>
      </c>
      <c r="AB215" s="23" t="s">
        <v>108</v>
      </c>
      <c r="AC215" s="23" t="s">
        <v>224</v>
      </c>
      <c r="AD215" s="25">
        <f t="shared" ca="1" si="43"/>
        <v>8.21917808219178E-3</v>
      </c>
      <c r="AE215" s="32">
        <v>750000000</v>
      </c>
      <c r="AF215" s="33">
        <f>VLOOKUP(J215,Library!A:B,2,0)</f>
        <v>1</v>
      </c>
      <c r="AG215" s="33">
        <f>VLOOKUP(J215,Library!A:G,7,0)</f>
        <v>3</v>
      </c>
      <c r="AH215" s="28">
        <f>VLOOKUP(W215,Library!W:X,2,0)</f>
        <v>3</v>
      </c>
      <c r="AI215" s="28" t="str">
        <f>VLOOKUP(X215,Library!Y:Z,2,0)</f>
        <v>N/A</v>
      </c>
      <c r="AJ215" s="28" t="str">
        <f>VLOOKUP(Y215,Library!AA:AB,2,0)</f>
        <v>N/A</v>
      </c>
      <c r="AK215" s="33">
        <f>IF(MAX(AH215,AI215,AJ215)=0,VLOOKUP(I215,Library!$J:$P,7,0),MAX(AH215,AI215,AJ215))</f>
        <v>3</v>
      </c>
      <c r="AL215" s="33">
        <f t="shared" ca="1" si="40"/>
        <v>2</v>
      </c>
      <c r="AM215" s="33">
        <f>VLOOKUP(AB215,Library!T:U,2,0)</f>
        <v>1</v>
      </c>
      <c r="AN215" s="34">
        <f t="shared" ca="1" si="41"/>
        <v>2.1</v>
      </c>
      <c r="AO215" s="33">
        <f t="shared" ca="1" si="42"/>
        <v>2</v>
      </c>
      <c r="AP215" s="28" t="s">
        <v>136</v>
      </c>
      <c r="AQ215" s="25" t="s">
        <v>128</v>
      </c>
      <c r="AR215" s="28" t="s">
        <v>2528</v>
      </c>
      <c r="AS215" s="28" t="s">
        <v>2529</v>
      </c>
      <c r="AT215" s="28" t="s">
        <v>1829</v>
      </c>
      <c r="AU215" s="23" t="s">
        <v>114</v>
      </c>
      <c r="AV215" s="23" t="s">
        <v>115</v>
      </c>
      <c r="AW215" s="25" t="s">
        <v>128</v>
      </c>
      <c r="AX215" s="25" t="s">
        <v>128</v>
      </c>
      <c r="AY215" s="25" t="s">
        <v>128</v>
      </c>
      <c r="AZ215" s="25" t="s">
        <v>128</v>
      </c>
      <c r="BA215" s="25" t="s">
        <v>128</v>
      </c>
      <c r="BB215" s="25" t="s">
        <v>128</v>
      </c>
      <c r="BC215" s="25" t="s">
        <v>128</v>
      </c>
      <c r="BD215" s="25" t="s">
        <v>128</v>
      </c>
      <c r="BE215" s="25" t="s">
        <v>128</v>
      </c>
      <c r="BF215" s="25" t="s">
        <v>128</v>
      </c>
      <c r="BG215" s="25" t="s">
        <v>128</v>
      </c>
      <c r="BH215" s="25" t="s">
        <v>128</v>
      </c>
      <c r="BI215" s="25" t="s">
        <v>114</v>
      </c>
      <c r="BJ215" s="23" t="s">
        <v>128</v>
      </c>
      <c r="BK215" t="s">
        <v>1096</v>
      </c>
      <c r="BL215" s="23" t="s">
        <v>740</v>
      </c>
      <c r="BM215" s="28">
        <v>10450000</v>
      </c>
      <c r="BN215" s="72">
        <f t="shared" si="36"/>
        <v>1.3933333333333334E-2</v>
      </c>
    </row>
    <row r="216" spans="1:66" ht="15">
      <c r="A216" s="28">
        <v>212</v>
      </c>
      <c r="B216" s="23" t="s">
        <v>742</v>
      </c>
      <c r="C216" s="28" t="s">
        <v>1359</v>
      </c>
      <c r="D216" s="27" t="s">
        <v>741</v>
      </c>
      <c r="E216" s="43">
        <f ca="1">IF(AW216="Y","Defaulted",IF(OR(IFERROR(_xlfn.XLOOKUP(I216,Library!$J:$J,Library!$P:$P),AK216)=6,IFERROR(_xlfn.XLOOKUP(I216,Library!$J:$J,Library!$P:$P),AK216)=7),"N/A",AO216))</f>
        <v>3</v>
      </c>
      <c r="F216" s="25" t="str">
        <f t="shared" si="37"/>
        <v>Y</v>
      </c>
      <c r="G216" s="25" t="str">
        <f t="shared" si="38"/>
        <v>N</v>
      </c>
      <c r="H216" s="25" t="s">
        <v>128</v>
      </c>
      <c r="I216" s="29" t="s">
        <v>1942</v>
      </c>
      <c r="J216" s="44" t="str">
        <f t="shared" si="39"/>
        <v>投资级别优先可赎回/可售回债</v>
      </c>
      <c r="K216" s="27" t="s">
        <v>2790</v>
      </c>
      <c r="L216" s="29">
        <v>92.078000000000003</v>
      </c>
      <c r="M216" s="29">
        <v>92.308000000000007</v>
      </c>
      <c r="N216" s="29">
        <v>4.3828399782127336</v>
      </c>
      <c r="O216" s="29">
        <v>4.3179673814409316</v>
      </c>
      <c r="P216" s="30">
        <v>2.25</v>
      </c>
      <c r="Q216" s="27" t="s">
        <v>107</v>
      </c>
      <c r="R216" s="31">
        <v>2</v>
      </c>
      <c r="S216" s="25" t="s">
        <v>3699</v>
      </c>
      <c r="T216" s="25" t="s">
        <v>110</v>
      </c>
      <c r="U216" s="25" t="s">
        <v>3700</v>
      </c>
      <c r="V216" s="25" t="s">
        <v>128</v>
      </c>
      <c r="W216" s="23" t="s">
        <v>980</v>
      </c>
      <c r="X216" s="23" t="s">
        <v>8</v>
      </c>
      <c r="Y216" s="23" t="s">
        <v>8</v>
      </c>
      <c r="Z216" s="23" t="s">
        <v>1066</v>
      </c>
      <c r="AA216" s="23" t="s">
        <v>1041</v>
      </c>
      <c r="AB216" s="23" t="s">
        <v>108</v>
      </c>
      <c r="AC216" s="23" t="s">
        <v>2254</v>
      </c>
      <c r="AD216" s="25">
        <f t="shared" ca="1" si="43"/>
        <v>4.1123287671232873</v>
      </c>
      <c r="AE216" s="32">
        <v>500000000</v>
      </c>
      <c r="AF216" s="33">
        <f>VLOOKUP(J216,Library!A:B,2,0)</f>
        <v>1</v>
      </c>
      <c r="AG216" s="33">
        <f>VLOOKUP(J216,Library!A:G,7,0)</f>
        <v>3</v>
      </c>
      <c r="AH216" s="28">
        <f>VLOOKUP(W216,Library!W:X,2,0)</f>
        <v>3</v>
      </c>
      <c r="AI216" s="28" t="str">
        <f>VLOOKUP(X216,Library!Y:Z,2,0)</f>
        <v>N/A</v>
      </c>
      <c r="AJ216" s="28" t="str">
        <f>VLOOKUP(Y216,Library!AA:AB,2,0)</f>
        <v>N/A</v>
      </c>
      <c r="AK216" s="33">
        <f>IF(MAX(AH216,AI216,AJ216)=0,VLOOKUP(I216,Library!$J:$P,7,0),MAX(AH216,AI216,AJ216))</f>
        <v>3</v>
      </c>
      <c r="AL216" s="33">
        <f t="shared" ca="1" si="40"/>
        <v>3</v>
      </c>
      <c r="AM216" s="33">
        <f>VLOOKUP(AB216,Library!T:U,2,0)</f>
        <v>1</v>
      </c>
      <c r="AN216" s="34">
        <f t="shared" ca="1" si="41"/>
        <v>2.2000000000000002</v>
      </c>
      <c r="AO216" s="33">
        <f t="shared" ca="1" si="42"/>
        <v>3</v>
      </c>
      <c r="AP216" s="28" t="s">
        <v>136</v>
      </c>
      <c r="AQ216" s="25" t="s">
        <v>128</v>
      </c>
      <c r="AR216" s="28" t="s">
        <v>2528</v>
      </c>
      <c r="AS216" s="28" t="s">
        <v>2529</v>
      </c>
      <c r="AT216" s="28" t="s">
        <v>1829</v>
      </c>
      <c r="AU216" s="23" t="s">
        <v>2530</v>
      </c>
      <c r="AV216" s="23" t="s">
        <v>35</v>
      </c>
      <c r="AW216" s="25" t="s">
        <v>128</v>
      </c>
      <c r="AX216" s="25" t="s">
        <v>128</v>
      </c>
      <c r="AY216" s="25" t="s">
        <v>128</v>
      </c>
      <c r="AZ216" s="25" t="s">
        <v>128</v>
      </c>
      <c r="BA216" s="25" t="s">
        <v>128</v>
      </c>
      <c r="BB216" s="25" t="s">
        <v>128</v>
      </c>
      <c r="BC216" s="25" t="s">
        <v>128</v>
      </c>
      <c r="BD216" s="25" t="s">
        <v>128</v>
      </c>
      <c r="BE216" s="25" t="s">
        <v>128</v>
      </c>
      <c r="BF216" s="25" t="s">
        <v>128</v>
      </c>
      <c r="BG216" s="25" t="s">
        <v>128</v>
      </c>
      <c r="BH216" s="25" t="s">
        <v>128</v>
      </c>
      <c r="BI216" s="25" t="s">
        <v>114</v>
      </c>
      <c r="BJ216" s="23" t="s">
        <v>128</v>
      </c>
      <c r="BK216" t="s">
        <v>1096</v>
      </c>
      <c r="BL216" s="23" t="s">
        <v>742</v>
      </c>
      <c r="BM216" s="28">
        <v>7450000</v>
      </c>
      <c r="BN216" s="72">
        <f t="shared" si="36"/>
        <v>1.49E-2</v>
      </c>
    </row>
    <row r="217" spans="1:66" ht="15">
      <c r="A217" s="28">
        <v>213</v>
      </c>
      <c r="B217" s="23" t="s">
        <v>743</v>
      </c>
      <c r="C217" s="28" t="s">
        <v>1360</v>
      </c>
      <c r="D217" s="27" t="s">
        <v>741</v>
      </c>
      <c r="E217" s="43">
        <f ca="1">IF(AW217="Y","Defaulted",IF(OR(IFERROR(_xlfn.XLOOKUP(I217,Library!$J:$J,Library!$P:$P),AK217)=6,IFERROR(_xlfn.XLOOKUP(I217,Library!$J:$J,Library!$P:$P),AK217)=7),"N/A",AO217))</f>
        <v>3</v>
      </c>
      <c r="F217" s="25" t="str">
        <f t="shared" si="37"/>
        <v>Y</v>
      </c>
      <c r="G217" s="25" t="str">
        <f t="shared" si="38"/>
        <v>N</v>
      </c>
      <c r="H217" s="25" t="s">
        <v>128</v>
      </c>
      <c r="I217" s="29" t="s">
        <v>1942</v>
      </c>
      <c r="J217" s="44" t="str">
        <f t="shared" si="39"/>
        <v>投资级别优先可赎回/可售回债</v>
      </c>
      <c r="K217" s="27" t="s">
        <v>2790</v>
      </c>
      <c r="L217" s="29">
        <v>90.201999999999998</v>
      </c>
      <c r="M217" s="29">
        <v>90.361999999999995</v>
      </c>
      <c r="N217" s="29">
        <v>4.3924104660918308</v>
      </c>
      <c r="O217" s="29">
        <v>4.3488263790454118</v>
      </c>
      <c r="P217" s="30">
        <v>1.875</v>
      </c>
      <c r="Q217" s="27" t="s">
        <v>107</v>
      </c>
      <c r="R217" s="31">
        <v>2</v>
      </c>
      <c r="S217" s="25" t="s">
        <v>3666</v>
      </c>
      <c r="T217" s="25" t="s">
        <v>110</v>
      </c>
      <c r="U217" s="25" t="s">
        <v>3701</v>
      </c>
      <c r="V217" s="25" t="s">
        <v>128</v>
      </c>
      <c r="W217" s="23" t="s">
        <v>980</v>
      </c>
      <c r="X217" s="23" t="s">
        <v>8</v>
      </c>
      <c r="Y217" s="23" t="s">
        <v>8</v>
      </c>
      <c r="Z217" s="23" t="s">
        <v>1066</v>
      </c>
      <c r="AA217" s="23" t="s">
        <v>1041</v>
      </c>
      <c r="AB217" s="23" t="s">
        <v>108</v>
      </c>
      <c r="AC217" s="23" t="s">
        <v>2206</v>
      </c>
      <c r="AD217" s="25">
        <f t="shared" ca="1" si="43"/>
        <v>4.3287671232876717</v>
      </c>
      <c r="AE217" s="32">
        <v>500000000</v>
      </c>
      <c r="AF217" s="33">
        <f>VLOOKUP(J217,Library!A:B,2,0)</f>
        <v>1</v>
      </c>
      <c r="AG217" s="33">
        <f>VLOOKUP(J217,Library!A:G,7,0)</f>
        <v>3</v>
      </c>
      <c r="AH217" s="28">
        <f>VLOOKUP(W217,Library!W:X,2,0)</f>
        <v>3</v>
      </c>
      <c r="AI217" s="28" t="str">
        <f>VLOOKUP(X217,Library!Y:Z,2,0)</f>
        <v>N/A</v>
      </c>
      <c r="AJ217" s="28" t="str">
        <f>VLOOKUP(Y217,Library!AA:AB,2,0)</f>
        <v>N/A</v>
      </c>
      <c r="AK217" s="33">
        <f>IF(MAX(AH217,AI217,AJ217)=0,VLOOKUP(I217,Library!$J:$P,7,0),MAX(AH217,AI217,AJ217))</f>
        <v>3</v>
      </c>
      <c r="AL217" s="33">
        <f t="shared" ca="1" si="40"/>
        <v>3</v>
      </c>
      <c r="AM217" s="33">
        <f>VLOOKUP(AB217,Library!T:U,2,0)</f>
        <v>1</v>
      </c>
      <c r="AN217" s="34">
        <f t="shared" ca="1" si="41"/>
        <v>2.2000000000000002</v>
      </c>
      <c r="AO217" s="33">
        <f t="shared" ca="1" si="42"/>
        <v>3</v>
      </c>
      <c r="AP217" s="28" t="s">
        <v>127</v>
      </c>
      <c r="AQ217" s="25" t="s">
        <v>128</v>
      </c>
      <c r="AR217" s="28" t="s">
        <v>2528</v>
      </c>
      <c r="AS217" s="28" t="s">
        <v>2529</v>
      </c>
      <c r="AT217" s="28" t="s">
        <v>1829</v>
      </c>
      <c r="AU217" s="23" t="s">
        <v>2531</v>
      </c>
      <c r="AV217" s="23" t="s">
        <v>35</v>
      </c>
      <c r="AW217" s="25" t="s">
        <v>128</v>
      </c>
      <c r="AX217" s="25" t="s">
        <v>128</v>
      </c>
      <c r="AY217" s="25" t="s">
        <v>128</v>
      </c>
      <c r="AZ217" s="25" t="s">
        <v>128</v>
      </c>
      <c r="BA217" s="25" t="s">
        <v>128</v>
      </c>
      <c r="BB217" s="25" t="s">
        <v>128</v>
      </c>
      <c r="BC217" s="25" t="s">
        <v>128</v>
      </c>
      <c r="BD217" s="25" t="s">
        <v>128</v>
      </c>
      <c r="BE217" s="25" t="s">
        <v>128</v>
      </c>
      <c r="BF217" s="25" t="s">
        <v>128</v>
      </c>
      <c r="BG217" s="25" t="s">
        <v>128</v>
      </c>
      <c r="BH217" s="25" t="s">
        <v>128</v>
      </c>
      <c r="BI217" s="25" t="s">
        <v>114</v>
      </c>
      <c r="BJ217" s="23" t="s">
        <v>128</v>
      </c>
      <c r="BK217" t="s">
        <v>1096</v>
      </c>
      <c r="BL217" s="23" t="s">
        <v>743</v>
      </c>
      <c r="BM217" s="28">
        <v>20826000</v>
      </c>
      <c r="BN217" s="72">
        <f t="shared" si="36"/>
        <v>4.1652000000000002E-2</v>
      </c>
    </row>
    <row r="218" spans="1:66" ht="15">
      <c r="A218" s="28">
        <v>214</v>
      </c>
      <c r="B218" s="23" t="s">
        <v>744</v>
      </c>
      <c r="C218" s="28" t="s">
        <v>1361</v>
      </c>
      <c r="D218" s="27" t="s">
        <v>745</v>
      </c>
      <c r="E218" s="43">
        <f ca="1">IF(AW218="Y","Defaulted",IF(OR(IFERROR(_xlfn.XLOOKUP(I218,Library!$J:$J,Library!$P:$P),AK218)=6,IFERROR(_xlfn.XLOOKUP(I218,Library!$J:$J,Library!$P:$P),AK218)=7),"N/A",AO218))</f>
        <v>3</v>
      </c>
      <c r="F218" s="25" t="str">
        <f t="shared" si="37"/>
        <v>Y</v>
      </c>
      <c r="G218" s="25" t="str">
        <f t="shared" si="38"/>
        <v>N</v>
      </c>
      <c r="H218" s="25" t="s">
        <v>128</v>
      </c>
      <c r="I218" s="29" t="s">
        <v>1943</v>
      </c>
      <c r="J218" s="44" t="str">
        <f t="shared" si="39"/>
        <v>投资级别优先可赎回/可售回债</v>
      </c>
      <c r="K218" s="27" t="s">
        <v>24</v>
      </c>
      <c r="L218" s="29">
        <v>90.858000000000004</v>
      </c>
      <c r="M218" s="29">
        <v>90.995000000000005</v>
      </c>
      <c r="N218" s="29">
        <v>4.5927340169598097</v>
      </c>
      <c r="O218" s="29">
        <v>4.5596188940170101</v>
      </c>
      <c r="P218" s="30">
        <v>2.5</v>
      </c>
      <c r="Q218" s="27" t="s">
        <v>107</v>
      </c>
      <c r="R218" s="31">
        <v>2</v>
      </c>
      <c r="S218" s="25" t="s">
        <v>3563</v>
      </c>
      <c r="T218" s="25" t="s">
        <v>110</v>
      </c>
      <c r="U218" s="25" t="s">
        <v>3702</v>
      </c>
      <c r="V218" s="25" t="s">
        <v>128</v>
      </c>
      <c r="W218" s="23" t="s">
        <v>974</v>
      </c>
      <c r="X218" s="23" t="s">
        <v>975</v>
      </c>
      <c r="Y218" s="23" t="s">
        <v>8</v>
      </c>
      <c r="Z218" s="23" t="s">
        <v>1066</v>
      </c>
      <c r="AA218" s="23" t="s">
        <v>1041</v>
      </c>
      <c r="AB218" s="23" t="s">
        <v>108</v>
      </c>
      <c r="AC218" s="23" t="s">
        <v>2255</v>
      </c>
      <c r="AD218" s="25">
        <f t="shared" ca="1" si="43"/>
        <v>4.9452054794520546</v>
      </c>
      <c r="AE218" s="32">
        <v>800000000</v>
      </c>
      <c r="AF218" s="33">
        <f>VLOOKUP(J218,Library!A:B,2,0)</f>
        <v>1</v>
      </c>
      <c r="AG218" s="33">
        <f>VLOOKUP(J218,Library!A:G,7,0)</f>
        <v>3</v>
      </c>
      <c r="AH218" s="28">
        <f>VLOOKUP(W218,Library!W:X,2,0)</f>
        <v>3</v>
      </c>
      <c r="AI218" s="28">
        <f>VLOOKUP(X218,Library!Y:Z,2,0)</f>
        <v>3</v>
      </c>
      <c r="AJ218" s="28" t="str">
        <f>VLOOKUP(Y218,Library!AA:AB,2,0)</f>
        <v>N/A</v>
      </c>
      <c r="AK218" s="33">
        <f>IF(MAX(AH218,AI218,AJ218)=0,VLOOKUP(I218,Library!$J:$P,7,0),MAX(AH218,AI218,AJ218))</f>
        <v>3</v>
      </c>
      <c r="AL218" s="33">
        <f t="shared" ca="1" si="40"/>
        <v>3</v>
      </c>
      <c r="AM218" s="33">
        <f>VLOOKUP(AB218,Library!T:U,2,0)</f>
        <v>1</v>
      </c>
      <c r="AN218" s="34">
        <f t="shared" ca="1" si="41"/>
        <v>2.2000000000000002</v>
      </c>
      <c r="AO218" s="33">
        <f t="shared" ca="1" si="42"/>
        <v>3</v>
      </c>
      <c r="AP218" s="28" t="s">
        <v>136</v>
      </c>
      <c r="AQ218" s="25" t="s">
        <v>128</v>
      </c>
      <c r="AR218" s="28" t="s">
        <v>2532</v>
      </c>
      <c r="AS218" s="28" t="s">
        <v>2533</v>
      </c>
      <c r="AT218" s="28" t="s">
        <v>1830</v>
      </c>
      <c r="AU218" s="23" t="s">
        <v>2534</v>
      </c>
      <c r="AV218" s="23" t="s">
        <v>35</v>
      </c>
      <c r="AW218" s="25" t="s">
        <v>128</v>
      </c>
      <c r="AX218" s="25" t="s">
        <v>128</v>
      </c>
      <c r="AY218" s="25" t="s">
        <v>128</v>
      </c>
      <c r="AZ218" s="25" t="s">
        <v>128</v>
      </c>
      <c r="BA218" s="25" t="s">
        <v>128</v>
      </c>
      <c r="BB218" s="25" t="s">
        <v>128</v>
      </c>
      <c r="BC218" s="25" t="s">
        <v>128</v>
      </c>
      <c r="BD218" s="25" t="s">
        <v>128</v>
      </c>
      <c r="BE218" s="25" t="s">
        <v>128</v>
      </c>
      <c r="BF218" s="25" t="s">
        <v>128</v>
      </c>
      <c r="BG218" s="25" t="s">
        <v>128</v>
      </c>
      <c r="BH218" s="25" t="s">
        <v>128</v>
      </c>
      <c r="BI218" s="25" t="s">
        <v>114</v>
      </c>
      <c r="BJ218" s="23" t="s">
        <v>128</v>
      </c>
      <c r="BK218" t="s">
        <v>1113</v>
      </c>
      <c r="BL218" s="23" t="s">
        <v>744</v>
      </c>
      <c r="BM218" s="28">
        <v>107470000</v>
      </c>
      <c r="BN218" s="72">
        <f t="shared" si="36"/>
        <v>0.1343375</v>
      </c>
    </row>
    <row r="219" spans="1:66" ht="15">
      <c r="A219" s="28">
        <v>215</v>
      </c>
      <c r="B219" s="23" t="s">
        <v>746</v>
      </c>
      <c r="C219" s="28" t="s">
        <v>1362</v>
      </c>
      <c r="D219" s="27" t="s">
        <v>745</v>
      </c>
      <c r="E219" s="43">
        <f ca="1">IF(AW219="Y","Defaulted",IF(OR(IFERROR(_xlfn.XLOOKUP(I219,Library!$J:$J,Library!$P:$P),AK219)=6,IFERROR(_xlfn.XLOOKUP(I219,Library!$J:$J,Library!$P:$P),AK219)=7),"N/A",AO219))</f>
        <v>3</v>
      </c>
      <c r="F219" s="25" t="str">
        <f t="shared" si="37"/>
        <v>Y</v>
      </c>
      <c r="G219" s="25" t="str">
        <f t="shared" si="38"/>
        <v>N</v>
      </c>
      <c r="H219" s="25" t="s">
        <v>128</v>
      </c>
      <c r="I219" s="29" t="s">
        <v>1943</v>
      </c>
      <c r="J219" s="44" t="str">
        <f t="shared" si="39"/>
        <v>投资级别优先可赎回/可售回债</v>
      </c>
      <c r="K219" s="27" t="s">
        <v>24</v>
      </c>
      <c r="L219" s="29">
        <v>83.570999999999998</v>
      </c>
      <c r="M219" s="29">
        <v>83.741</v>
      </c>
      <c r="N219" s="29">
        <v>4.9931969515470698</v>
      </c>
      <c r="O219" s="29">
        <v>4.968885041037006</v>
      </c>
      <c r="P219" s="30">
        <v>2.875</v>
      </c>
      <c r="Q219" s="27" t="s">
        <v>107</v>
      </c>
      <c r="R219" s="31">
        <v>2</v>
      </c>
      <c r="S219" s="25" t="s">
        <v>3563</v>
      </c>
      <c r="T219" s="25" t="s">
        <v>110</v>
      </c>
      <c r="U219" s="25" t="s">
        <v>3703</v>
      </c>
      <c r="V219" s="25" t="s">
        <v>128</v>
      </c>
      <c r="W219" s="23" t="s">
        <v>974</v>
      </c>
      <c r="X219" s="23" t="s">
        <v>975</v>
      </c>
      <c r="Y219" s="23" t="s">
        <v>8</v>
      </c>
      <c r="Z219" s="23" t="s">
        <v>1066</v>
      </c>
      <c r="AA219" s="23" t="s">
        <v>1041</v>
      </c>
      <c r="AB219" s="23" t="s">
        <v>108</v>
      </c>
      <c r="AC219" s="23" t="s">
        <v>2256</v>
      </c>
      <c r="AD219" s="25">
        <f t="shared" ca="1" si="43"/>
        <v>9.9506849315068493</v>
      </c>
      <c r="AE219" s="32">
        <v>400000000</v>
      </c>
      <c r="AF219" s="33">
        <f>VLOOKUP(J219,Library!A:B,2,0)</f>
        <v>1</v>
      </c>
      <c r="AG219" s="33">
        <f>VLOOKUP(J219,Library!A:G,7,0)</f>
        <v>3</v>
      </c>
      <c r="AH219" s="28">
        <f>VLOOKUP(W219,Library!W:X,2,0)</f>
        <v>3</v>
      </c>
      <c r="AI219" s="28">
        <f>VLOOKUP(X219,Library!Y:Z,2,0)</f>
        <v>3</v>
      </c>
      <c r="AJ219" s="28" t="str">
        <f>VLOOKUP(Y219,Library!AA:AB,2,0)</f>
        <v>N/A</v>
      </c>
      <c r="AK219" s="33">
        <f>IF(MAX(AH219,AI219,AJ219)=0,VLOOKUP(I219,Library!$J:$P,7,0),MAX(AH219,AI219,AJ219))</f>
        <v>3</v>
      </c>
      <c r="AL219" s="33">
        <f t="shared" ca="1" si="40"/>
        <v>4</v>
      </c>
      <c r="AM219" s="33">
        <f>VLOOKUP(AB219,Library!T:U,2,0)</f>
        <v>1</v>
      </c>
      <c r="AN219" s="34">
        <f t="shared" ca="1" si="41"/>
        <v>2.2999999999999998</v>
      </c>
      <c r="AO219" s="33">
        <f t="shared" ca="1" si="42"/>
        <v>3</v>
      </c>
      <c r="AP219" s="28" t="s">
        <v>136</v>
      </c>
      <c r="AQ219" s="25" t="s">
        <v>128</v>
      </c>
      <c r="AR219" s="28" t="s">
        <v>2532</v>
      </c>
      <c r="AS219" s="28" t="s">
        <v>2533</v>
      </c>
      <c r="AT219" s="28" t="s">
        <v>1830</v>
      </c>
      <c r="AU219" s="23" t="s">
        <v>2535</v>
      </c>
      <c r="AV219" s="23" t="s">
        <v>35</v>
      </c>
      <c r="AW219" s="25" t="s">
        <v>128</v>
      </c>
      <c r="AX219" s="25" t="s">
        <v>128</v>
      </c>
      <c r="AY219" s="25" t="s">
        <v>128</v>
      </c>
      <c r="AZ219" s="25" t="s">
        <v>128</v>
      </c>
      <c r="BA219" s="25" t="s">
        <v>128</v>
      </c>
      <c r="BB219" s="25" t="s">
        <v>128</v>
      </c>
      <c r="BC219" s="25" t="s">
        <v>128</v>
      </c>
      <c r="BD219" s="25" t="s">
        <v>128</v>
      </c>
      <c r="BE219" s="25" t="s">
        <v>128</v>
      </c>
      <c r="BF219" s="25" t="s">
        <v>128</v>
      </c>
      <c r="BG219" s="25" t="s">
        <v>128</v>
      </c>
      <c r="BH219" s="25" t="s">
        <v>128</v>
      </c>
      <c r="BI219" s="25" t="s">
        <v>114</v>
      </c>
      <c r="BJ219" s="23" t="s">
        <v>128</v>
      </c>
      <c r="BK219" t="s">
        <v>1113</v>
      </c>
      <c r="BL219" s="23" t="s">
        <v>746</v>
      </c>
      <c r="BM219" s="28">
        <v>36285000</v>
      </c>
      <c r="BN219" s="72">
        <f t="shared" si="36"/>
        <v>9.0712500000000001E-2</v>
      </c>
    </row>
    <row r="220" spans="1:66" ht="15">
      <c r="A220" s="28">
        <v>216</v>
      </c>
      <c r="B220" s="23" t="s">
        <v>747</v>
      </c>
      <c r="C220" s="28" t="s">
        <v>1363</v>
      </c>
      <c r="D220" s="27" t="s">
        <v>748</v>
      </c>
      <c r="E220" s="43">
        <f ca="1">IF(AW220="Y","Defaulted",IF(OR(IFERROR(_xlfn.XLOOKUP(I220,Library!$J:$J,Library!$P:$P),AK220)=6,IFERROR(_xlfn.XLOOKUP(I220,Library!$J:$J,Library!$P:$P),AK220)=7),"N/A",AO220))</f>
        <v>2</v>
      </c>
      <c r="F220" s="25" t="str">
        <f t="shared" si="37"/>
        <v>N</v>
      </c>
      <c r="G220" s="25" t="str">
        <f t="shared" si="38"/>
        <v>N</v>
      </c>
      <c r="H220" s="25" t="s">
        <v>128</v>
      </c>
      <c r="I220" s="29" t="s">
        <v>1944</v>
      </c>
      <c r="J220" s="44" t="str">
        <f t="shared" si="39"/>
        <v>投资级别优先普通债</v>
      </c>
      <c r="K220" s="27" t="s">
        <v>2790</v>
      </c>
      <c r="L220" s="29">
        <v>99.204999999999998</v>
      </c>
      <c r="M220" s="29">
        <v>99.253</v>
      </c>
      <c r="N220" s="29">
        <v>4.1402047680049767</v>
      </c>
      <c r="O220" s="29">
        <v>4.040407190904606</v>
      </c>
      <c r="P220" s="30">
        <v>2.5</v>
      </c>
      <c r="Q220" s="27" t="s">
        <v>107</v>
      </c>
      <c r="R220" s="31">
        <v>2</v>
      </c>
      <c r="S220" s="25" t="s">
        <v>2437</v>
      </c>
      <c r="T220" s="25" t="s">
        <v>128</v>
      </c>
      <c r="U220" s="25" t="s">
        <v>3496</v>
      </c>
      <c r="V220" s="25" t="s">
        <v>128</v>
      </c>
      <c r="W220" s="23" t="s">
        <v>962</v>
      </c>
      <c r="X220" s="23" t="s">
        <v>970</v>
      </c>
      <c r="Y220" s="23" t="s">
        <v>8</v>
      </c>
      <c r="Z220" s="23" t="s">
        <v>1066</v>
      </c>
      <c r="AA220" s="23" t="s">
        <v>1041</v>
      </c>
      <c r="AB220" s="23" t="s">
        <v>108</v>
      </c>
      <c r="AC220" s="23" t="s">
        <v>2257</v>
      </c>
      <c r="AD220" s="25">
        <f t="shared" ca="1" si="43"/>
        <v>0.50958904109589043</v>
      </c>
      <c r="AE220" s="32">
        <v>600000000</v>
      </c>
      <c r="AF220" s="33">
        <f>VLOOKUP(J220,Library!A:B,2,0)</f>
        <v>1</v>
      </c>
      <c r="AG220" s="33">
        <f>VLOOKUP(J220,Library!A:G,7,0)</f>
        <v>3</v>
      </c>
      <c r="AH220" s="28">
        <f>VLOOKUP(W220,Library!W:X,2,0)</f>
        <v>2</v>
      </c>
      <c r="AI220" s="28">
        <f>VLOOKUP(X220,Library!Y:Z,2,0)</f>
        <v>2</v>
      </c>
      <c r="AJ220" s="28" t="str">
        <f>VLOOKUP(Y220,Library!AA:AB,2,0)</f>
        <v>N/A</v>
      </c>
      <c r="AK220" s="33">
        <f>IF(MAX(AH220,AI220,AJ220)=0,VLOOKUP(I220,Library!$J:$P,7,0),MAX(AH220,AI220,AJ220))</f>
        <v>2</v>
      </c>
      <c r="AL220" s="33">
        <f t="shared" ca="1" si="40"/>
        <v>2</v>
      </c>
      <c r="AM220" s="33">
        <f>VLOOKUP(AB220,Library!T:U,2,0)</f>
        <v>1</v>
      </c>
      <c r="AN220" s="34">
        <f t="shared" ca="1" si="41"/>
        <v>1.85</v>
      </c>
      <c r="AO220" s="33">
        <f t="shared" ca="1" si="42"/>
        <v>2</v>
      </c>
      <c r="AP220" s="28" t="s">
        <v>136</v>
      </c>
      <c r="AQ220" s="25" t="s">
        <v>128</v>
      </c>
      <c r="AR220" s="28" t="s">
        <v>387</v>
      </c>
      <c r="AS220" s="28" t="s">
        <v>2536</v>
      </c>
      <c r="AT220" s="28" t="s">
        <v>1617</v>
      </c>
      <c r="AU220" s="23" t="s">
        <v>114</v>
      </c>
      <c r="AV220" s="23" t="s">
        <v>115</v>
      </c>
      <c r="AW220" s="25" t="s">
        <v>128</v>
      </c>
      <c r="AX220" s="25" t="s">
        <v>128</v>
      </c>
      <c r="AY220" s="25" t="s">
        <v>128</v>
      </c>
      <c r="AZ220" s="25" t="s">
        <v>128</v>
      </c>
      <c r="BA220" s="25" t="s">
        <v>128</v>
      </c>
      <c r="BB220" s="25" t="s">
        <v>128</v>
      </c>
      <c r="BC220" s="25" t="s">
        <v>128</v>
      </c>
      <c r="BD220" s="25" t="s">
        <v>128</v>
      </c>
      <c r="BE220" s="25" t="s">
        <v>128</v>
      </c>
      <c r="BF220" s="25" t="s">
        <v>128</v>
      </c>
      <c r="BG220" s="25" t="s">
        <v>128</v>
      </c>
      <c r="BH220" s="25" t="s">
        <v>128</v>
      </c>
      <c r="BI220" s="25" t="s">
        <v>114</v>
      </c>
      <c r="BJ220" s="23" t="s">
        <v>128</v>
      </c>
      <c r="BK220" t="s">
        <v>1057</v>
      </c>
      <c r="BL220" s="23" t="s">
        <v>747</v>
      </c>
      <c r="BM220" s="28">
        <v>13055000</v>
      </c>
      <c r="BN220" s="72">
        <f t="shared" si="36"/>
        <v>2.1758333333333334E-2</v>
      </c>
    </row>
    <row r="221" spans="1:66" ht="15">
      <c r="A221" s="28">
        <v>217</v>
      </c>
      <c r="B221" s="23" t="s">
        <v>749</v>
      </c>
      <c r="C221" s="28" t="s">
        <v>1364</v>
      </c>
      <c r="D221" s="27" t="s">
        <v>748</v>
      </c>
      <c r="E221" s="43">
        <f ca="1">IF(AW221="Y","Defaulted",IF(OR(IFERROR(_xlfn.XLOOKUP(I221,Library!$J:$J,Library!$P:$P),AK221)=6,IFERROR(_xlfn.XLOOKUP(I221,Library!$J:$J,Library!$P:$P),AK221)=7),"N/A",AO221))</f>
        <v>2</v>
      </c>
      <c r="F221" s="25" t="str">
        <f t="shared" si="37"/>
        <v>N</v>
      </c>
      <c r="G221" s="25" t="str">
        <f t="shared" si="38"/>
        <v>N</v>
      </c>
      <c r="H221" s="25" t="s">
        <v>128</v>
      </c>
      <c r="I221" s="29" t="s">
        <v>1945</v>
      </c>
      <c r="J221" s="44" t="str">
        <f t="shared" si="39"/>
        <v>投资级别优先普通债</v>
      </c>
      <c r="K221" s="27" t="s">
        <v>2790</v>
      </c>
      <c r="L221" s="29">
        <v>90.283000000000001</v>
      </c>
      <c r="M221" s="29">
        <v>90.39</v>
      </c>
      <c r="N221" s="29">
        <v>4.117759256962378</v>
      </c>
      <c r="O221" s="29">
        <v>4.088667851409939</v>
      </c>
      <c r="P221" s="30">
        <v>1.625</v>
      </c>
      <c r="Q221" s="27" t="s">
        <v>107</v>
      </c>
      <c r="R221" s="31">
        <v>2</v>
      </c>
      <c r="S221" s="25" t="s">
        <v>3674</v>
      </c>
      <c r="T221" s="25" t="s">
        <v>128</v>
      </c>
      <c r="U221" s="25" t="s">
        <v>3496</v>
      </c>
      <c r="V221" s="25" t="s">
        <v>128</v>
      </c>
      <c r="W221" s="23" t="s">
        <v>962</v>
      </c>
      <c r="X221" s="23" t="s">
        <v>970</v>
      </c>
      <c r="Y221" s="23" t="s">
        <v>8</v>
      </c>
      <c r="Z221" s="23" t="s">
        <v>1066</v>
      </c>
      <c r="AA221" s="23" t="s">
        <v>114</v>
      </c>
      <c r="AB221" s="23" t="s">
        <v>108</v>
      </c>
      <c r="AC221" s="23" t="s">
        <v>2258</v>
      </c>
      <c r="AD221" s="25">
        <f t="shared" ca="1" si="43"/>
        <v>4.3068493150684928</v>
      </c>
      <c r="AE221" s="32">
        <v>1200000000</v>
      </c>
      <c r="AF221" s="33">
        <f>VLOOKUP(J221,Library!A:B,2,0)</f>
        <v>1</v>
      </c>
      <c r="AG221" s="33">
        <f>VLOOKUP(J221,Library!A:G,7,0)</f>
        <v>3</v>
      </c>
      <c r="AH221" s="28">
        <f>VLOOKUP(W221,Library!W:X,2,0)</f>
        <v>2</v>
      </c>
      <c r="AI221" s="28">
        <f>VLOOKUP(X221,Library!Y:Z,2,0)</f>
        <v>2</v>
      </c>
      <c r="AJ221" s="28" t="str">
        <f>VLOOKUP(Y221,Library!AA:AB,2,0)</f>
        <v>N/A</v>
      </c>
      <c r="AK221" s="33">
        <f>IF(MAX(AH221,AI221,AJ221)=0,VLOOKUP(I221,Library!$J:$P,7,0),MAX(AH221,AI221,AJ221))</f>
        <v>2</v>
      </c>
      <c r="AL221" s="33">
        <f t="shared" ca="1" si="40"/>
        <v>3</v>
      </c>
      <c r="AM221" s="33">
        <f>VLOOKUP(AB221,Library!T:U,2,0)</f>
        <v>1</v>
      </c>
      <c r="AN221" s="34">
        <f t="shared" ca="1" si="41"/>
        <v>1.9500000000000002</v>
      </c>
      <c r="AO221" s="33">
        <f t="shared" ca="1" si="42"/>
        <v>2</v>
      </c>
      <c r="AP221" s="28" t="s">
        <v>136</v>
      </c>
      <c r="AQ221" s="25" t="s">
        <v>128</v>
      </c>
      <c r="AR221" s="28" t="s">
        <v>387</v>
      </c>
      <c r="AS221" s="28" t="s">
        <v>2537</v>
      </c>
      <c r="AT221" s="28" t="s">
        <v>1831</v>
      </c>
      <c r="AU221" s="23" t="s">
        <v>114</v>
      </c>
      <c r="AV221" s="23" t="s">
        <v>115</v>
      </c>
      <c r="AW221" s="25" t="s">
        <v>128</v>
      </c>
      <c r="AX221" s="25" t="s">
        <v>128</v>
      </c>
      <c r="AY221" s="25" t="s">
        <v>128</v>
      </c>
      <c r="AZ221" s="25" t="s">
        <v>128</v>
      </c>
      <c r="BA221" s="25" t="s">
        <v>128</v>
      </c>
      <c r="BB221" s="25" t="s">
        <v>128</v>
      </c>
      <c r="BC221" s="25" t="s">
        <v>128</v>
      </c>
      <c r="BD221" s="25" t="s">
        <v>128</v>
      </c>
      <c r="BE221" s="25" t="s">
        <v>128</v>
      </c>
      <c r="BF221" s="25" t="s">
        <v>128</v>
      </c>
      <c r="BG221" s="25" t="s">
        <v>128</v>
      </c>
      <c r="BH221" s="25" t="s">
        <v>128</v>
      </c>
      <c r="BI221" s="25" t="s">
        <v>114</v>
      </c>
      <c r="BJ221" s="23" t="s">
        <v>128</v>
      </c>
      <c r="BK221" t="s">
        <v>1057</v>
      </c>
      <c r="BL221" s="23" t="s">
        <v>749</v>
      </c>
      <c r="BM221" s="28">
        <v>31800000</v>
      </c>
      <c r="BN221" s="72">
        <f t="shared" si="36"/>
        <v>2.6499999999999999E-2</v>
      </c>
    </row>
    <row r="222" spans="1:66" ht="15">
      <c r="A222" s="28">
        <v>218</v>
      </c>
      <c r="B222" s="23" t="s">
        <v>750</v>
      </c>
      <c r="C222" s="28" t="s">
        <v>1365</v>
      </c>
      <c r="D222" s="27" t="s">
        <v>751</v>
      </c>
      <c r="E222" s="43">
        <f ca="1">IF(AW222="Y","Defaulted",IF(OR(IFERROR(_xlfn.XLOOKUP(I222,Library!$J:$J,Library!$P:$P),AK222)=6,IFERROR(_xlfn.XLOOKUP(I222,Library!$J:$J,Library!$P:$P),AK222)=7),"N/A",AO222))</f>
        <v>3</v>
      </c>
      <c r="F222" s="25" t="str">
        <f t="shared" si="37"/>
        <v>N</v>
      </c>
      <c r="G222" s="25" t="str">
        <f t="shared" si="38"/>
        <v>N</v>
      </c>
      <c r="H222" s="25" t="s">
        <v>128</v>
      </c>
      <c r="I222" s="29" t="s">
        <v>1946</v>
      </c>
      <c r="J222" s="44" t="str">
        <f t="shared" si="39"/>
        <v>投资级别优先普通债</v>
      </c>
      <c r="K222" s="27" t="s">
        <v>2790</v>
      </c>
      <c r="L222" s="29">
        <v>99.186000000000007</v>
      </c>
      <c r="M222" s="29">
        <v>99.576999999999998</v>
      </c>
      <c r="N222" s="29">
        <v>4.8614415043825341</v>
      </c>
      <c r="O222" s="29">
        <v>4.4458917072106319</v>
      </c>
      <c r="P222" s="30">
        <v>4</v>
      </c>
      <c r="Q222" s="27" t="s">
        <v>107</v>
      </c>
      <c r="R222" s="31">
        <v>2</v>
      </c>
      <c r="S222" s="25" t="s">
        <v>3576</v>
      </c>
      <c r="T222" s="25" t="s">
        <v>128</v>
      </c>
      <c r="U222" s="25" t="s">
        <v>3496</v>
      </c>
      <c r="V222" s="25" t="s">
        <v>128</v>
      </c>
      <c r="W222" s="23" t="s">
        <v>984</v>
      </c>
      <c r="X222" s="23" t="s">
        <v>985</v>
      </c>
      <c r="Y222" s="23" t="s">
        <v>8</v>
      </c>
      <c r="Z222" s="23" t="s">
        <v>1066</v>
      </c>
      <c r="AA222" s="23" t="s">
        <v>1041</v>
      </c>
      <c r="AB222" s="23" t="s">
        <v>108</v>
      </c>
      <c r="AC222" s="23" t="s">
        <v>2259</v>
      </c>
      <c r="AD222" s="25">
        <f t="shared" ca="1" si="43"/>
        <v>0.989041095890411</v>
      </c>
      <c r="AE222" s="32">
        <v>200000000</v>
      </c>
      <c r="AF222" s="33">
        <f>VLOOKUP(J222,Library!A:B,2,0)</f>
        <v>1</v>
      </c>
      <c r="AG222" s="33">
        <f>VLOOKUP(J222,Library!A:G,7,0)</f>
        <v>3</v>
      </c>
      <c r="AH222" s="28">
        <f>VLOOKUP(W222,Library!W:X,2,0)</f>
        <v>4</v>
      </c>
      <c r="AI222" s="28">
        <f>VLOOKUP(X222,Library!Y:Z,2,0)</f>
        <v>4</v>
      </c>
      <c r="AJ222" s="28" t="str">
        <f>VLOOKUP(Y222,Library!AA:AB,2,0)</f>
        <v>N/A</v>
      </c>
      <c r="AK222" s="33">
        <f>IF(MAX(AH222,AI222,AJ222)=0,VLOOKUP(I222,Library!$J:$P,7,0),MAX(AH222,AI222,AJ222))</f>
        <v>4</v>
      </c>
      <c r="AL222" s="33">
        <f t="shared" ca="1" si="40"/>
        <v>2</v>
      </c>
      <c r="AM222" s="33">
        <f>VLOOKUP(AB222,Library!T:U,2,0)</f>
        <v>1</v>
      </c>
      <c r="AN222" s="34">
        <f t="shared" ca="1" si="41"/>
        <v>2.35</v>
      </c>
      <c r="AO222" s="33">
        <f t="shared" ca="1" si="42"/>
        <v>3</v>
      </c>
      <c r="AP222" s="28" t="s">
        <v>136</v>
      </c>
      <c r="AQ222" s="25" t="s">
        <v>128</v>
      </c>
      <c r="AR222" s="28" t="s">
        <v>2538</v>
      </c>
      <c r="AS222" s="28" t="s">
        <v>2539</v>
      </c>
      <c r="AT222" s="28" t="s">
        <v>1832</v>
      </c>
      <c r="AU222" s="23" t="s">
        <v>114</v>
      </c>
      <c r="AV222" s="23" t="s">
        <v>115</v>
      </c>
      <c r="AW222" s="25" t="s">
        <v>128</v>
      </c>
      <c r="AX222" s="25" t="s">
        <v>128</v>
      </c>
      <c r="AY222" s="25" t="s">
        <v>128</v>
      </c>
      <c r="AZ222" s="25" t="s">
        <v>128</v>
      </c>
      <c r="BA222" s="25" t="s">
        <v>128</v>
      </c>
      <c r="BB222" s="25" t="s">
        <v>128</v>
      </c>
      <c r="BC222" s="25" t="s">
        <v>128</v>
      </c>
      <c r="BD222" s="25" t="s">
        <v>128</v>
      </c>
      <c r="BE222" s="25" t="s">
        <v>128</v>
      </c>
      <c r="BF222" s="25" t="s">
        <v>128</v>
      </c>
      <c r="BG222" s="25" t="s">
        <v>128</v>
      </c>
      <c r="BH222" s="25" t="s">
        <v>128</v>
      </c>
      <c r="BI222" s="25" t="s">
        <v>114</v>
      </c>
      <c r="BJ222" s="23" t="s">
        <v>128</v>
      </c>
      <c r="BK222" t="s">
        <v>1096</v>
      </c>
      <c r="BL222" s="23" t="s">
        <v>750</v>
      </c>
      <c r="BM222" s="28">
        <v>17112000</v>
      </c>
      <c r="BN222" s="72">
        <f t="shared" si="36"/>
        <v>8.5559999999999997E-2</v>
      </c>
    </row>
    <row r="223" spans="1:66" ht="15">
      <c r="A223" s="28">
        <v>219</v>
      </c>
      <c r="B223" s="23" t="s">
        <v>752</v>
      </c>
      <c r="C223" s="28" t="s">
        <v>1366</v>
      </c>
      <c r="D223" s="27" t="s">
        <v>245</v>
      </c>
      <c r="E223" s="43">
        <f ca="1">IF(AW223="Y","Defaulted",IF(OR(IFERROR(_xlfn.XLOOKUP(I223,Library!$J:$J,Library!$P:$P),AK223)=6,IFERROR(_xlfn.XLOOKUP(I223,Library!$J:$J,Library!$P:$P),AK223)=7),"N/A",AO223))</f>
        <v>3</v>
      </c>
      <c r="F223" s="25" t="str">
        <f t="shared" si="37"/>
        <v>Y</v>
      </c>
      <c r="G223" s="25" t="str">
        <f t="shared" si="38"/>
        <v>N</v>
      </c>
      <c r="H223" s="25" t="s">
        <v>128</v>
      </c>
      <c r="I223" s="29" t="s">
        <v>1948</v>
      </c>
      <c r="J223" s="44" t="str">
        <f t="shared" si="39"/>
        <v>投资级别优先可赎回/可售回债</v>
      </c>
      <c r="K223" s="27" t="s">
        <v>21</v>
      </c>
      <c r="L223" s="29">
        <v>92.581000000000003</v>
      </c>
      <c r="M223" s="29">
        <v>92.762</v>
      </c>
      <c r="N223" s="29">
        <v>4.4921587542363248</v>
      </c>
      <c r="O223" s="29">
        <v>4.4413782893763107</v>
      </c>
      <c r="P223" s="30">
        <v>2.5</v>
      </c>
      <c r="Q223" s="27" t="s">
        <v>107</v>
      </c>
      <c r="R223" s="31">
        <v>2</v>
      </c>
      <c r="S223" s="25" t="s">
        <v>3704</v>
      </c>
      <c r="T223" s="25" t="s">
        <v>110</v>
      </c>
      <c r="U223" s="25" t="s">
        <v>3705</v>
      </c>
      <c r="V223" s="25" t="s">
        <v>128</v>
      </c>
      <c r="W223" s="23" t="s">
        <v>8</v>
      </c>
      <c r="X223" s="23" t="s">
        <v>985</v>
      </c>
      <c r="Y223" s="23" t="s">
        <v>8</v>
      </c>
      <c r="Z223" s="23" t="s">
        <v>1066</v>
      </c>
      <c r="AA223" s="23" t="s">
        <v>114</v>
      </c>
      <c r="AB223" s="23" t="s">
        <v>108</v>
      </c>
      <c r="AC223" s="23" t="s">
        <v>2260</v>
      </c>
      <c r="AD223" s="25">
        <f t="shared" ca="1" si="43"/>
        <v>4.1342465753424653</v>
      </c>
      <c r="AE223" s="32">
        <v>300000000</v>
      </c>
      <c r="AF223" s="33">
        <f>VLOOKUP(J223,Library!A:B,2,0)</f>
        <v>1</v>
      </c>
      <c r="AG223" s="33">
        <f>VLOOKUP(J223,Library!A:G,7,0)</f>
        <v>3</v>
      </c>
      <c r="AH223" s="28" t="str">
        <f>VLOOKUP(W223,Library!W:X,2,0)</f>
        <v>N/A</v>
      </c>
      <c r="AI223" s="28">
        <f>VLOOKUP(X223,Library!Y:Z,2,0)</f>
        <v>4</v>
      </c>
      <c r="AJ223" s="28" t="str">
        <f>VLOOKUP(Y223,Library!AA:AB,2,0)</f>
        <v>N/A</v>
      </c>
      <c r="AK223" s="33">
        <f>IF(MAX(AH223,AI223,AJ223)=0,VLOOKUP(I223,Library!$J:$P,7,0),MAX(AH223,AI223,AJ223))</f>
        <v>4</v>
      </c>
      <c r="AL223" s="33">
        <f t="shared" ca="1" si="40"/>
        <v>3</v>
      </c>
      <c r="AM223" s="33">
        <f>VLOOKUP(AB223,Library!T:U,2,0)</f>
        <v>1</v>
      </c>
      <c r="AN223" s="34">
        <f t="shared" ca="1" si="41"/>
        <v>2.4500000000000002</v>
      </c>
      <c r="AO223" s="33">
        <f t="shared" ca="1" si="42"/>
        <v>3</v>
      </c>
      <c r="AP223" s="28" t="s">
        <v>127</v>
      </c>
      <c r="AQ223" s="25" t="s">
        <v>128</v>
      </c>
      <c r="AR223" s="28" t="s">
        <v>243</v>
      </c>
      <c r="AS223" s="28" t="s">
        <v>244</v>
      </c>
      <c r="AT223" s="28" t="s">
        <v>1833</v>
      </c>
      <c r="AU223" s="23" t="s">
        <v>2541</v>
      </c>
      <c r="AV223" s="23" t="s">
        <v>35</v>
      </c>
      <c r="AW223" s="25" t="s">
        <v>128</v>
      </c>
      <c r="AX223" s="25" t="s">
        <v>128</v>
      </c>
      <c r="AY223" s="25" t="s">
        <v>128</v>
      </c>
      <c r="AZ223" s="25" t="s">
        <v>128</v>
      </c>
      <c r="BA223" s="25" t="s">
        <v>128</v>
      </c>
      <c r="BB223" s="25" t="s">
        <v>128</v>
      </c>
      <c r="BC223" s="25" t="s">
        <v>128</v>
      </c>
      <c r="BD223" s="25" t="s">
        <v>128</v>
      </c>
      <c r="BE223" s="25" t="s">
        <v>128</v>
      </c>
      <c r="BF223" s="25" t="s">
        <v>128</v>
      </c>
      <c r="BG223" s="25" t="s">
        <v>128</v>
      </c>
      <c r="BH223" s="25" t="s">
        <v>128</v>
      </c>
      <c r="BI223" s="25" t="s">
        <v>114</v>
      </c>
      <c r="BJ223" s="23" t="s">
        <v>128</v>
      </c>
      <c r="BK223" t="s">
        <v>3459</v>
      </c>
      <c r="BL223" s="23" t="s">
        <v>752</v>
      </c>
      <c r="BM223" s="28">
        <v>4800000</v>
      </c>
      <c r="BN223" s="72">
        <f t="shared" si="36"/>
        <v>1.6E-2</v>
      </c>
    </row>
    <row r="224" spans="1:66" ht="15">
      <c r="A224" s="28">
        <v>220</v>
      </c>
      <c r="B224" s="23" t="s">
        <v>753</v>
      </c>
      <c r="C224" s="28" t="s">
        <v>1367</v>
      </c>
      <c r="D224" s="27" t="s">
        <v>248</v>
      </c>
      <c r="E224" s="43">
        <f ca="1">IF(AW224="Y","Defaulted",IF(OR(IFERROR(_xlfn.XLOOKUP(I224,Library!$J:$J,Library!$P:$P),AK224)=6,IFERROR(_xlfn.XLOOKUP(I224,Library!$J:$J,Library!$P:$P),AK224)=7),"N/A",AO224))</f>
        <v>3</v>
      </c>
      <c r="F224" s="25" t="str">
        <f t="shared" si="37"/>
        <v>Y</v>
      </c>
      <c r="G224" s="25" t="str">
        <f t="shared" si="38"/>
        <v>N</v>
      </c>
      <c r="H224" s="25" t="s">
        <v>128</v>
      </c>
      <c r="I224" s="29" t="s">
        <v>249</v>
      </c>
      <c r="J224" s="44" t="str">
        <f t="shared" si="39"/>
        <v>投资级别优先可赎回/可售回债</v>
      </c>
      <c r="K224" s="27" t="s">
        <v>21</v>
      </c>
      <c r="L224" s="29">
        <v>91.665999999999997</v>
      </c>
      <c r="M224" s="29">
        <v>91.807000000000002</v>
      </c>
      <c r="N224" s="29">
        <v>4.755473587848825</v>
      </c>
      <c r="O224" s="29">
        <v>4.7175898715933391</v>
      </c>
      <c r="P224" s="30">
        <v>2.625</v>
      </c>
      <c r="Q224" s="27" t="s">
        <v>107</v>
      </c>
      <c r="R224" s="31">
        <v>2</v>
      </c>
      <c r="S224" s="25" t="s">
        <v>3608</v>
      </c>
      <c r="T224" s="25" t="s">
        <v>110</v>
      </c>
      <c r="U224" s="25" t="s">
        <v>3685</v>
      </c>
      <c r="V224" s="25" t="s">
        <v>128</v>
      </c>
      <c r="W224" s="23" t="s">
        <v>984</v>
      </c>
      <c r="X224" s="23" t="s">
        <v>985</v>
      </c>
      <c r="Y224" s="23" t="s">
        <v>984</v>
      </c>
      <c r="Z224" s="23" t="s">
        <v>1066</v>
      </c>
      <c r="AA224" s="23" t="s">
        <v>114</v>
      </c>
      <c r="AB224" s="23" t="s">
        <v>108</v>
      </c>
      <c r="AC224" s="23" t="s">
        <v>2214</v>
      </c>
      <c r="AD224" s="25">
        <f t="shared" ca="1" si="43"/>
        <v>4.3863013698630136</v>
      </c>
      <c r="AE224" s="32">
        <v>750000000</v>
      </c>
      <c r="AF224" s="33">
        <f>VLOOKUP(J224,Library!A:B,2,0)</f>
        <v>1</v>
      </c>
      <c r="AG224" s="33">
        <f>VLOOKUP(J224,Library!A:G,7,0)</f>
        <v>3</v>
      </c>
      <c r="AH224" s="28">
        <f>VLOOKUP(W224,Library!W:X,2,0)</f>
        <v>4</v>
      </c>
      <c r="AI224" s="28">
        <f>VLOOKUP(X224,Library!Y:Z,2,0)</f>
        <v>4</v>
      </c>
      <c r="AJ224" s="28">
        <f>VLOOKUP(Y224,Library!AA:AB,2,0)</f>
        <v>4</v>
      </c>
      <c r="AK224" s="33">
        <f>IF(MAX(AH224,AI224,AJ224)=0,VLOOKUP(I224,Library!$J:$P,7,0),MAX(AH224,AI224,AJ224))</f>
        <v>4</v>
      </c>
      <c r="AL224" s="33">
        <f t="shared" ca="1" si="40"/>
        <v>3</v>
      </c>
      <c r="AM224" s="33">
        <f>VLOOKUP(AB224,Library!T:U,2,0)</f>
        <v>1</v>
      </c>
      <c r="AN224" s="34">
        <f t="shared" ca="1" si="41"/>
        <v>2.4500000000000002</v>
      </c>
      <c r="AO224" s="33">
        <f t="shared" ca="1" si="42"/>
        <v>3</v>
      </c>
      <c r="AP224" s="28" t="s">
        <v>136</v>
      </c>
      <c r="AQ224" s="25" t="s">
        <v>128</v>
      </c>
      <c r="AR224" s="28" t="s">
        <v>250</v>
      </c>
      <c r="AS224" s="28" t="s">
        <v>251</v>
      </c>
      <c r="AT224" s="28" t="s">
        <v>1834</v>
      </c>
      <c r="AU224" s="23" t="s">
        <v>2260</v>
      </c>
      <c r="AV224" s="23" t="s">
        <v>35</v>
      </c>
      <c r="AW224" s="25" t="s">
        <v>128</v>
      </c>
      <c r="AX224" s="25" t="s">
        <v>128</v>
      </c>
      <c r="AY224" s="25" t="s">
        <v>128</v>
      </c>
      <c r="AZ224" s="25" t="s">
        <v>128</v>
      </c>
      <c r="BA224" s="25" t="s">
        <v>128</v>
      </c>
      <c r="BB224" s="25" t="s">
        <v>128</v>
      </c>
      <c r="BC224" s="25" t="s">
        <v>128</v>
      </c>
      <c r="BD224" s="25" t="s">
        <v>128</v>
      </c>
      <c r="BE224" s="25" t="s">
        <v>128</v>
      </c>
      <c r="BF224" s="25" t="s">
        <v>128</v>
      </c>
      <c r="BG224" s="25" t="s">
        <v>128</v>
      </c>
      <c r="BH224" s="25" t="s">
        <v>128</v>
      </c>
      <c r="BI224" s="25" t="s">
        <v>114</v>
      </c>
      <c r="BJ224" s="23" t="s">
        <v>128</v>
      </c>
      <c r="BK224" t="s">
        <v>1096</v>
      </c>
      <c r="BL224" s="23" t="s">
        <v>753</v>
      </c>
      <c r="BM224" s="28">
        <v>31829000</v>
      </c>
      <c r="BN224" s="72">
        <f t="shared" si="36"/>
        <v>4.2438666666666666E-2</v>
      </c>
    </row>
    <row r="225" spans="1:66" ht="15">
      <c r="A225" s="28">
        <v>221</v>
      </c>
      <c r="B225" s="23" t="s">
        <v>754</v>
      </c>
      <c r="C225" s="28" t="s">
        <v>1368</v>
      </c>
      <c r="D225" s="27" t="s">
        <v>280</v>
      </c>
      <c r="E225" s="43">
        <f ca="1">IF(AW225="Y","Defaulted",IF(OR(IFERROR(_xlfn.XLOOKUP(I225,Library!$J:$J,Library!$P:$P),AK225)=6,IFERROR(_xlfn.XLOOKUP(I225,Library!$J:$J,Library!$P:$P),AK225)=7),"N/A",AO225))</f>
        <v>3</v>
      </c>
      <c r="F225" s="25" t="str">
        <f t="shared" si="37"/>
        <v>Y</v>
      </c>
      <c r="G225" s="25" t="str">
        <f t="shared" si="38"/>
        <v>N</v>
      </c>
      <c r="H225" s="25" t="s">
        <v>128</v>
      </c>
      <c r="I225" s="29" t="s">
        <v>277</v>
      </c>
      <c r="J225" s="44" t="str">
        <f t="shared" si="39"/>
        <v>投资级别优先可赎回/可售回债</v>
      </c>
      <c r="K225" s="27" t="s">
        <v>21</v>
      </c>
      <c r="L225" s="29">
        <v>81.257000000000005</v>
      </c>
      <c r="M225" s="29">
        <v>81.489999999999995</v>
      </c>
      <c r="N225" s="29">
        <v>5.5566011346764963</v>
      </c>
      <c r="O225" s="29">
        <v>5.5360909835277079</v>
      </c>
      <c r="P225" s="30">
        <v>4.125</v>
      </c>
      <c r="Q225" s="27" t="s">
        <v>107</v>
      </c>
      <c r="R225" s="31">
        <v>2</v>
      </c>
      <c r="S225" s="25" t="s">
        <v>3532</v>
      </c>
      <c r="T225" s="25" t="s">
        <v>110</v>
      </c>
      <c r="U225" s="25" t="s">
        <v>3706</v>
      </c>
      <c r="V225" s="25" t="s">
        <v>128</v>
      </c>
      <c r="W225" s="23" t="s">
        <v>980</v>
      </c>
      <c r="X225" s="23" t="s">
        <v>981</v>
      </c>
      <c r="Y225" s="23" t="s">
        <v>8</v>
      </c>
      <c r="Z225" s="23" t="s">
        <v>1066</v>
      </c>
      <c r="AA225" s="23" t="s">
        <v>114</v>
      </c>
      <c r="AB225" s="23" t="s">
        <v>108</v>
      </c>
      <c r="AC225" s="23" t="s">
        <v>2262</v>
      </c>
      <c r="AD225" s="25">
        <f t="shared" ca="1" si="43"/>
        <v>23.726027397260275</v>
      </c>
      <c r="AE225" s="32">
        <v>300000000</v>
      </c>
      <c r="AF225" s="33">
        <f>VLOOKUP(J225,Library!A:B,2,0)</f>
        <v>1</v>
      </c>
      <c r="AG225" s="33">
        <f>VLOOKUP(J225,Library!A:G,7,0)</f>
        <v>3</v>
      </c>
      <c r="AH225" s="28">
        <f>VLOOKUP(W225,Library!W:X,2,0)</f>
        <v>3</v>
      </c>
      <c r="AI225" s="28">
        <f>VLOOKUP(X225,Library!Y:Z,2,0)</f>
        <v>3</v>
      </c>
      <c r="AJ225" s="28" t="str">
        <f>VLOOKUP(Y225,Library!AA:AB,2,0)</f>
        <v>N/A</v>
      </c>
      <c r="AK225" s="33">
        <f>IF(MAX(AH225,AI225,AJ225)=0,VLOOKUP(I225,Library!$J:$P,7,0),MAX(AH225,AI225,AJ225))</f>
        <v>3</v>
      </c>
      <c r="AL225" s="33">
        <f t="shared" ca="1" si="40"/>
        <v>5</v>
      </c>
      <c r="AM225" s="33">
        <f>VLOOKUP(AB225,Library!T:U,2,0)</f>
        <v>1</v>
      </c>
      <c r="AN225" s="34">
        <f t="shared" ca="1" si="41"/>
        <v>2.4</v>
      </c>
      <c r="AO225" s="33">
        <f t="shared" ca="1" si="42"/>
        <v>3</v>
      </c>
      <c r="AP225" s="28" t="s">
        <v>170</v>
      </c>
      <c r="AQ225" s="25" t="s">
        <v>128</v>
      </c>
      <c r="AR225" s="28" t="s">
        <v>278</v>
      </c>
      <c r="AS225" s="28" t="s">
        <v>279</v>
      </c>
      <c r="AT225" s="28" t="s">
        <v>1835</v>
      </c>
      <c r="AU225" s="23" t="s">
        <v>2542</v>
      </c>
      <c r="AV225" s="23" t="s">
        <v>35</v>
      </c>
      <c r="AW225" s="25" t="s">
        <v>128</v>
      </c>
      <c r="AX225" s="25" t="s">
        <v>128</v>
      </c>
      <c r="AY225" s="25" t="s">
        <v>128</v>
      </c>
      <c r="AZ225" s="25" t="s">
        <v>128</v>
      </c>
      <c r="BA225" s="25" t="s">
        <v>128</v>
      </c>
      <c r="BB225" s="25" t="s">
        <v>128</v>
      </c>
      <c r="BC225" s="25" t="s">
        <v>128</v>
      </c>
      <c r="BD225" s="25" t="s">
        <v>128</v>
      </c>
      <c r="BE225" s="25" t="s">
        <v>128</v>
      </c>
      <c r="BF225" s="25" t="s">
        <v>128</v>
      </c>
      <c r="BG225" s="25" t="s">
        <v>128</v>
      </c>
      <c r="BH225" s="25" t="s">
        <v>128</v>
      </c>
      <c r="BI225" s="25" t="s">
        <v>114</v>
      </c>
      <c r="BJ225" s="23" t="s">
        <v>128</v>
      </c>
      <c r="BK225" t="s">
        <v>1105</v>
      </c>
      <c r="BL225" s="23" t="s">
        <v>754</v>
      </c>
      <c r="BM225" s="28">
        <v>38185000</v>
      </c>
      <c r="BN225" s="72">
        <f t="shared" si="36"/>
        <v>0.12728333333333333</v>
      </c>
    </row>
    <row r="226" spans="1:66" ht="15">
      <c r="A226" s="28">
        <v>222</v>
      </c>
      <c r="B226" s="23" t="s">
        <v>755</v>
      </c>
      <c r="C226" s="28" t="s">
        <v>1369</v>
      </c>
      <c r="D226" s="27" t="s">
        <v>756</v>
      </c>
      <c r="E226" s="43">
        <f ca="1">IF(AW226="Y","Defaulted",IF(OR(IFERROR(_xlfn.XLOOKUP(I226,Library!$J:$J,Library!$P:$P),AK226)=6,IFERROR(_xlfn.XLOOKUP(I226,Library!$J:$J,Library!$P:$P),AK226)=7),"N/A",AO226))</f>
        <v>4</v>
      </c>
      <c r="F226" s="25" t="str">
        <f t="shared" si="37"/>
        <v>Y</v>
      </c>
      <c r="G226" s="25" t="str">
        <f t="shared" si="38"/>
        <v>Y</v>
      </c>
      <c r="H226" s="25" t="s">
        <v>128</v>
      </c>
      <c r="I226" s="29" t="s">
        <v>1949</v>
      </c>
      <c r="J226" s="44" t="str">
        <f t="shared" si="39"/>
        <v>多担保人债券</v>
      </c>
      <c r="K226" s="27" t="s">
        <v>21</v>
      </c>
      <c r="L226" s="29">
        <v>99.885999999999996</v>
      </c>
      <c r="M226" s="29">
        <v>99.98</v>
      </c>
      <c r="N226" s="29">
        <v>5.3523108121462819</v>
      </c>
      <c r="O226" s="29">
        <v>4.7525829085119291</v>
      </c>
      <c r="P226" s="30">
        <v>4.7</v>
      </c>
      <c r="Q226" s="27" t="s">
        <v>107</v>
      </c>
      <c r="R226" s="31">
        <v>2</v>
      </c>
      <c r="S226" s="25" t="s">
        <v>3695</v>
      </c>
      <c r="T226" s="25" t="s">
        <v>110</v>
      </c>
      <c r="U226" s="25" t="s">
        <v>3627</v>
      </c>
      <c r="V226" s="25" t="s">
        <v>128</v>
      </c>
      <c r="W226" s="23" t="s">
        <v>997</v>
      </c>
      <c r="X226" s="23" t="s">
        <v>1000</v>
      </c>
      <c r="Y226" s="23" t="s">
        <v>8</v>
      </c>
      <c r="Z226" s="23" t="s">
        <v>2064</v>
      </c>
      <c r="AA226" s="23" t="s">
        <v>1056</v>
      </c>
      <c r="AB226" s="23" t="s">
        <v>108</v>
      </c>
      <c r="AC226" s="23" t="s">
        <v>2265</v>
      </c>
      <c r="AD226" s="25">
        <f t="shared" ca="1" si="43"/>
        <v>0.16712328767123288</v>
      </c>
      <c r="AE226" s="32">
        <v>400000000</v>
      </c>
      <c r="AF226" s="33">
        <f>VLOOKUP(J226,Library!A:B,2,0)</f>
        <v>3</v>
      </c>
      <c r="AG226" s="33">
        <f>VLOOKUP(J226,Library!A:G,7,0)</f>
        <v>3</v>
      </c>
      <c r="AH226" s="28">
        <f>VLOOKUP(W226,Library!W:X,2,0)</f>
        <v>5</v>
      </c>
      <c r="AI226" s="28">
        <f>VLOOKUP(X226,Library!Y:Z,2,0)</f>
        <v>5</v>
      </c>
      <c r="AJ226" s="28" t="str">
        <f>VLOOKUP(Y226,Library!AA:AB,2,0)</f>
        <v>N/A</v>
      </c>
      <c r="AK226" s="33">
        <f>IF(MAX(AH226,AI226,AJ226)=0,VLOOKUP(I226,Library!$J:$P,7,0),MAX(AH226,AI226,AJ226))</f>
        <v>5</v>
      </c>
      <c r="AL226" s="33">
        <f t="shared" ca="1" si="40"/>
        <v>2</v>
      </c>
      <c r="AM226" s="33">
        <f>VLOOKUP(AB226,Library!T:U,2,0)</f>
        <v>1</v>
      </c>
      <c r="AN226" s="34">
        <f t="shared" ca="1" si="41"/>
        <v>3.3</v>
      </c>
      <c r="AO226" s="33">
        <f t="shared" ca="1" si="42"/>
        <v>4</v>
      </c>
      <c r="AP226" s="28" t="s">
        <v>136</v>
      </c>
      <c r="AQ226" s="25" t="s">
        <v>128</v>
      </c>
      <c r="AR226" s="28" t="s">
        <v>2543</v>
      </c>
      <c r="AS226" s="28" t="s">
        <v>2544</v>
      </c>
      <c r="AT226" s="28" t="s">
        <v>1836</v>
      </c>
      <c r="AU226" s="23" t="s">
        <v>2302</v>
      </c>
      <c r="AV226" s="23" t="s">
        <v>35</v>
      </c>
      <c r="AW226" s="25" t="s">
        <v>128</v>
      </c>
      <c r="AX226" s="25" t="s">
        <v>128</v>
      </c>
      <c r="AY226" s="25" t="s">
        <v>128</v>
      </c>
      <c r="AZ226" s="25" t="s">
        <v>128</v>
      </c>
      <c r="BA226" s="25" t="s">
        <v>128</v>
      </c>
      <c r="BB226" s="25" t="s">
        <v>128</v>
      </c>
      <c r="BC226" s="25" t="s">
        <v>128</v>
      </c>
      <c r="BD226" s="25" t="s">
        <v>128</v>
      </c>
      <c r="BE226" s="25" t="s">
        <v>128</v>
      </c>
      <c r="BF226" s="25" t="s">
        <v>128</v>
      </c>
      <c r="BG226" s="25" t="s">
        <v>128</v>
      </c>
      <c r="BH226" s="25" t="s">
        <v>110</v>
      </c>
      <c r="BI226" s="25" t="s">
        <v>114</v>
      </c>
      <c r="BJ226" s="23" t="s">
        <v>128</v>
      </c>
      <c r="BK226" t="s">
        <v>1096</v>
      </c>
      <c r="BL226" s="23" t="s">
        <v>755</v>
      </c>
      <c r="BM226" s="28">
        <v>6380000</v>
      </c>
      <c r="BN226" s="72">
        <f t="shared" si="36"/>
        <v>1.5949999999999999E-2</v>
      </c>
    </row>
    <row r="227" spans="1:66" ht="15">
      <c r="A227" s="28">
        <v>223</v>
      </c>
      <c r="B227" s="23" t="s">
        <v>757</v>
      </c>
      <c r="C227" s="28" t="s">
        <v>1370</v>
      </c>
      <c r="D227" s="27" t="s">
        <v>758</v>
      </c>
      <c r="E227" s="43">
        <f ca="1">IF(AW227="Y","Defaulted",IF(OR(IFERROR(_xlfn.XLOOKUP(I227,Library!$J:$J,Library!$P:$P),AK227)=6,IFERROR(_xlfn.XLOOKUP(I227,Library!$J:$J,Library!$P:$P),AK227)=7),"N/A",AO227))</f>
        <v>4</v>
      </c>
      <c r="F227" s="25" t="str">
        <f t="shared" si="37"/>
        <v>Y</v>
      </c>
      <c r="G227" s="25" t="str">
        <f t="shared" si="38"/>
        <v>Y</v>
      </c>
      <c r="H227" s="25" t="s">
        <v>128</v>
      </c>
      <c r="I227" s="29" t="s">
        <v>1951</v>
      </c>
      <c r="J227" s="44" t="str">
        <f t="shared" si="39"/>
        <v>多担保人债券</v>
      </c>
      <c r="K227" s="27" t="s">
        <v>21</v>
      </c>
      <c r="L227" s="29">
        <v>99.799000000000007</v>
      </c>
      <c r="M227" s="29">
        <v>99.876999999999995</v>
      </c>
      <c r="N227" s="29">
        <v>9.8187222469261872</v>
      </c>
      <c r="O227" s="29">
        <v>7.8470191128178115</v>
      </c>
      <c r="P227" s="30">
        <v>4.8499999999999996</v>
      </c>
      <c r="Q227" s="27" t="s">
        <v>107</v>
      </c>
      <c r="R227" s="31">
        <v>2</v>
      </c>
      <c r="S227" s="25" t="s">
        <v>3707</v>
      </c>
      <c r="T227" s="25" t="s">
        <v>110</v>
      </c>
      <c r="U227" s="25" t="s">
        <v>114</v>
      </c>
      <c r="V227" s="25" t="s">
        <v>128</v>
      </c>
      <c r="W227" s="23" t="s">
        <v>995</v>
      </c>
      <c r="X227" s="23" t="s">
        <v>996</v>
      </c>
      <c r="Y227" s="23" t="s">
        <v>8</v>
      </c>
      <c r="Z227" s="23" t="s">
        <v>1066</v>
      </c>
      <c r="AA227" s="23" t="s">
        <v>1056</v>
      </c>
      <c r="AB227" s="23" t="s">
        <v>108</v>
      </c>
      <c r="AC227" s="23" t="s">
        <v>2267</v>
      </c>
      <c r="AD227" s="25">
        <f t="shared" ca="1" si="43"/>
        <v>4.9315068493150684E-2</v>
      </c>
      <c r="AE227" s="32">
        <v>350000000</v>
      </c>
      <c r="AF227" s="33">
        <f>VLOOKUP(J227,Library!A:B,2,0)</f>
        <v>3</v>
      </c>
      <c r="AG227" s="33">
        <f>VLOOKUP(J227,Library!A:G,7,0)</f>
        <v>3</v>
      </c>
      <c r="AH227" s="28">
        <f>VLOOKUP(W227,Library!W:X,2,0)</f>
        <v>5</v>
      </c>
      <c r="AI227" s="28">
        <f>VLOOKUP(X227,Library!Y:Z,2,0)</f>
        <v>5</v>
      </c>
      <c r="AJ227" s="28" t="str">
        <f>VLOOKUP(Y227,Library!AA:AB,2,0)</f>
        <v>N/A</v>
      </c>
      <c r="AK227" s="33">
        <f>IF(MAX(AH227,AI227,AJ227)=0,VLOOKUP(I227,Library!$J:$P,7,0),MAX(AH227,AI227,AJ227))</f>
        <v>5</v>
      </c>
      <c r="AL227" s="33">
        <f t="shared" ca="1" si="40"/>
        <v>2</v>
      </c>
      <c r="AM227" s="33">
        <f>VLOOKUP(AB227,Library!T:U,2,0)</f>
        <v>1</v>
      </c>
      <c r="AN227" s="34">
        <f t="shared" ca="1" si="41"/>
        <v>3.3</v>
      </c>
      <c r="AO227" s="33">
        <f t="shared" ca="1" si="42"/>
        <v>4</v>
      </c>
      <c r="AP227" s="28" t="s">
        <v>136</v>
      </c>
      <c r="AQ227" s="25" t="s">
        <v>128</v>
      </c>
      <c r="AR227" s="28" t="s">
        <v>2546</v>
      </c>
      <c r="AS227" s="28" t="s">
        <v>2547</v>
      </c>
      <c r="AT227" s="28" t="s">
        <v>1837</v>
      </c>
      <c r="AU227" s="23" t="s">
        <v>2301</v>
      </c>
      <c r="AV227" s="23" t="s">
        <v>35</v>
      </c>
      <c r="AW227" s="25" t="s">
        <v>128</v>
      </c>
      <c r="AX227" s="25" t="s">
        <v>128</v>
      </c>
      <c r="AY227" s="25" t="s">
        <v>128</v>
      </c>
      <c r="AZ227" s="25" t="s">
        <v>128</v>
      </c>
      <c r="BA227" s="25" t="s">
        <v>128</v>
      </c>
      <c r="BB227" s="25" t="s">
        <v>128</v>
      </c>
      <c r="BC227" s="25" t="s">
        <v>128</v>
      </c>
      <c r="BD227" s="25" t="s">
        <v>128</v>
      </c>
      <c r="BE227" s="25" t="s">
        <v>128</v>
      </c>
      <c r="BF227" s="25" t="s">
        <v>128</v>
      </c>
      <c r="BG227" s="25" t="s">
        <v>128</v>
      </c>
      <c r="BH227" s="25" t="s">
        <v>110</v>
      </c>
      <c r="BI227" s="25" t="s">
        <v>114</v>
      </c>
      <c r="BJ227" s="23" t="s">
        <v>128</v>
      </c>
      <c r="BK227" t="s">
        <v>1096</v>
      </c>
      <c r="BL227" s="23" t="s">
        <v>757</v>
      </c>
      <c r="BM227" s="28">
        <v>29749000</v>
      </c>
      <c r="BN227" s="72">
        <f t="shared" si="36"/>
        <v>8.4997142857142854E-2</v>
      </c>
    </row>
    <row r="228" spans="1:66" ht="15">
      <c r="A228" s="28">
        <v>224</v>
      </c>
      <c r="B228" s="23" t="s">
        <v>760</v>
      </c>
      <c r="C228" s="28" t="s">
        <v>1371</v>
      </c>
      <c r="D228" s="27" t="s">
        <v>759</v>
      </c>
      <c r="E228" s="43" t="str">
        <f>IF(AW228="Y","Defaulted",IF(OR(IFERROR(_xlfn.XLOOKUP(I228,Library!$J:$J,Library!$P:$P),AK228)=6,IFERROR(_xlfn.XLOOKUP(I228,Library!$J:$J,Library!$P:$P),AK228)=7),"N/A",AO228))</f>
        <v>N/A</v>
      </c>
      <c r="F228" s="25" t="str">
        <f t="shared" si="37"/>
        <v>Y</v>
      </c>
      <c r="G228" s="25" t="str">
        <f t="shared" si="38"/>
        <v>Y</v>
      </c>
      <c r="H228" s="25" t="s">
        <v>128</v>
      </c>
      <c r="I228" s="29" t="s">
        <v>1952</v>
      </c>
      <c r="J228" s="44" t="str">
        <f t="shared" si="39"/>
        <v>多担保人债券</v>
      </c>
      <c r="K228" s="27" t="s">
        <v>21</v>
      </c>
      <c r="L228" s="29">
        <v>69.188999999999993</v>
      </c>
      <c r="M228" s="29">
        <v>69.247</v>
      </c>
      <c r="N228" s="29">
        <v>125.61666848233644</v>
      </c>
      <c r="O228" s="29">
        <v>125.29524093257092</v>
      </c>
      <c r="P228" s="30">
        <v>7</v>
      </c>
      <c r="Q228" s="27" t="s">
        <v>107</v>
      </c>
      <c r="R228" s="31">
        <v>2</v>
      </c>
      <c r="S228" s="25" t="s">
        <v>3648</v>
      </c>
      <c r="T228" s="25" t="s">
        <v>110</v>
      </c>
      <c r="U228" s="25" t="s">
        <v>3708</v>
      </c>
      <c r="V228" s="25" t="s">
        <v>128</v>
      </c>
      <c r="W228" s="23" t="s">
        <v>956</v>
      </c>
      <c r="X228" s="23" t="s">
        <v>8</v>
      </c>
      <c r="Y228" s="23" t="s">
        <v>1017</v>
      </c>
      <c r="Z228" s="23" t="s">
        <v>1066</v>
      </c>
      <c r="AA228" s="23" t="s">
        <v>1056</v>
      </c>
      <c r="AB228" s="23" t="s">
        <v>108</v>
      </c>
      <c r="AC228" s="23" t="s">
        <v>2268</v>
      </c>
      <c r="AD228" s="25">
        <f t="shared" ca="1" si="43"/>
        <v>0.39452054794520547</v>
      </c>
      <c r="AE228" s="32">
        <v>300000000</v>
      </c>
      <c r="AF228" s="33">
        <f>VLOOKUP(J228,Library!A:B,2,0)</f>
        <v>3</v>
      </c>
      <c r="AG228" s="33">
        <f>VLOOKUP(J228,Library!A:G,7,0)</f>
        <v>3</v>
      </c>
      <c r="AH228" s="28" t="str">
        <f>VLOOKUP(W228,Library!W:X,2,0)</f>
        <v>N/A</v>
      </c>
      <c r="AI228" s="28" t="str">
        <f>VLOOKUP(X228,Library!Y:Z,2,0)</f>
        <v>N/A</v>
      </c>
      <c r="AJ228" s="28" t="str">
        <f>VLOOKUP(Y228,Library!AA:AB,2,0)</f>
        <v>N/A</v>
      </c>
      <c r="AK228" s="33">
        <f>IF(MAX(AH228,AI228,AJ228)=0,VLOOKUP(I228,Library!$J:$P,7,0),MAX(AH228,AI228,AJ228))</f>
        <v>7</v>
      </c>
      <c r="AL228" s="33">
        <f t="shared" ca="1" si="40"/>
        <v>2</v>
      </c>
      <c r="AM228" s="33">
        <f>VLOOKUP(AB228,Library!T:U,2,0)</f>
        <v>1</v>
      </c>
      <c r="AN228" s="34">
        <f t="shared" ca="1" si="41"/>
        <v>3.8</v>
      </c>
      <c r="AO228" s="33">
        <f t="shared" ca="1" si="42"/>
        <v>5</v>
      </c>
      <c r="AP228" s="28" t="s">
        <v>127</v>
      </c>
      <c r="AQ228" s="25" t="s">
        <v>128</v>
      </c>
      <c r="AR228" s="28" t="s">
        <v>2548</v>
      </c>
      <c r="AS228" s="28" t="s">
        <v>2549</v>
      </c>
      <c r="AT228" s="28" t="s">
        <v>1838</v>
      </c>
      <c r="AU228" s="23" t="s">
        <v>2550</v>
      </c>
      <c r="AV228" s="23" t="s">
        <v>35</v>
      </c>
      <c r="AW228" s="25" t="s">
        <v>128</v>
      </c>
      <c r="AX228" s="25" t="s">
        <v>128</v>
      </c>
      <c r="AY228" s="25" t="s">
        <v>128</v>
      </c>
      <c r="AZ228" s="25" t="s">
        <v>128</v>
      </c>
      <c r="BA228" s="25" t="s">
        <v>128</v>
      </c>
      <c r="BB228" s="25" t="s">
        <v>128</v>
      </c>
      <c r="BC228" s="25" t="s">
        <v>128</v>
      </c>
      <c r="BD228" s="25" t="s">
        <v>128</v>
      </c>
      <c r="BE228" s="25" t="s">
        <v>128</v>
      </c>
      <c r="BF228" s="25" t="s">
        <v>128</v>
      </c>
      <c r="BG228" s="25" t="s">
        <v>128</v>
      </c>
      <c r="BH228" s="25" t="s">
        <v>110</v>
      </c>
      <c r="BI228" s="25" t="s">
        <v>114</v>
      </c>
      <c r="BJ228" s="23" t="s">
        <v>128</v>
      </c>
      <c r="BK228" t="s">
        <v>3459</v>
      </c>
      <c r="BL228" s="23" t="s">
        <v>760</v>
      </c>
      <c r="BM228" s="28">
        <v>64251000</v>
      </c>
      <c r="BN228" s="72">
        <f t="shared" si="36"/>
        <v>0.21417</v>
      </c>
    </row>
    <row r="229" spans="1:66" ht="15">
      <c r="A229" s="28">
        <v>225</v>
      </c>
      <c r="B229" s="23" t="s">
        <v>763</v>
      </c>
      <c r="C229" s="28" t="s">
        <v>1372</v>
      </c>
      <c r="D229" s="27" t="s">
        <v>761</v>
      </c>
      <c r="E229" s="43" t="str">
        <f>IF(AW229="Y","Defaulted",IF(OR(IFERROR(_xlfn.XLOOKUP(I229,Library!$J:$J,Library!$P:$P),AK229)=6,IFERROR(_xlfn.XLOOKUP(I229,Library!$J:$J,Library!$P:$P),AK229)=7),"N/A",AO229))</f>
        <v>N/A</v>
      </c>
      <c r="F229" s="25" t="str">
        <f t="shared" si="37"/>
        <v>Y</v>
      </c>
      <c r="G229" s="25" t="str">
        <f t="shared" si="38"/>
        <v>Y</v>
      </c>
      <c r="H229" s="25" t="s">
        <v>128</v>
      </c>
      <c r="I229" s="29" t="s">
        <v>1953</v>
      </c>
      <c r="J229" s="44" t="str">
        <f t="shared" si="39"/>
        <v>多担保人债券</v>
      </c>
      <c r="K229" s="27" t="s">
        <v>762</v>
      </c>
      <c r="L229" s="29">
        <v>99.992999999999995</v>
      </c>
      <c r="M229" s="29">
        <v>100.00700000000001</v>
      </c>
      <c r="N229" s="29">
        <v>6.4964862727039572</v>
      </c>
      <c r="O229" s="29">
        <v>6.4876938761265599</v>
      </c>
      <c r="P229" s="30">
        <v>6.5</v>
      </c>
      <c r="Q229" s="27" t="s">
        <v>107</v>
      </c>
      <c r="R229" s="31">
        <v>2</v>
      </c>
      <c r="S229" s="25" t="s">
        <v>3606</v>
      </c>
      <c r="T229" s="25" t="s">
        <v>110</v>
      </c>
      <c r="U229" s="25" t="s">
        <v>3528</v>
      </c>
      <c r="V229" s="25" t="s">
        <v>128</v>
      </c>
      <c r="W229" s="23" t="s">
        <v>1001</v>
      </c>
      <c r="X229" s="23" t="s">
        <v>1002</v>
      </c>
      <c r="Y229" s="23" t="s">
        <v>8</v>
      </c>
      <c r="Z229" s="23" t="s">
        <v>1066</v>
      </c>
      <c r="AA229" s="23" t="s">
        <v>1056</v>
      </c>
      <c r="AB229" s="23" t="s">
        <v>108</v>
      </c>
      <c r="AC229" s="23" t="s">
        <v>2269</v>
      </c>
      <c r="AD229" s="25">
        <f t="shared" ca="1" si="43"/>
        <v>1.7123287671232876</v>
      </c>
      <c r="AE229" s="32">
        <v>500000000</v>
      </c>
      <c r="AF229" s="33">
        <f>VLOOKUP(J229,Library!A:B,2,0)</f>
        <v>3</v>
      </c>
      <c r="AG229" s="33">
        <f>VLOOKUP(J229,Library!A:G,7,0)</f>
        <v>3</v>
      </c>
      <c r="AH229" s="28">
        <f>VLOOKUP(W229,Library!W:X,2,0)</f>
        <v>6</v>
      </c>
      <c r="AI229" s="28">
        <f>VLOOKUP(X229,Library!Y:Z,2,0)</f>
        <v>6</v>
      </c>
      <c r="AJ229" s="28" t="str">
        <f>VLOOKUP(Y229,Library!AA:AB,2,0)</f>
        <v>N/A</v>
      </c>
      <c r="AK229" s="33">
        <f>IF(MAX(AH229,AI229,AJ229)=0,VLOOKUP(I229,Library!$J:$P,7,0),MAX(AH229,AI229,AJ229))</f>
        <v>6</v>
      </c>
      <c r="AL229" s="33">
        <f t="shared" ca="1" si="40"/>
        <v>3</v>
      </c>
      <c r="AM229" s="33">
        <f>VLOOKUP(AB229,Library!T:U,2,0)</f>
        <v>1</v>
      </c>
      <c r="AN229" s="34">
        <f t="shared" ca="1" si="41"/>
        <v>3.6499999999999995</v>
      </c>
      <c r="AO229" s="33">
        <f t="shared" ca="1" si="42"/>
        <v>4</v>
      </c>
      <c r="AP229" s="28" t="s">
        <v>170</v>
      </c>
      <c r="AQ229" s="25" t="s">
        <v>128</v>
      </c>
      <c r="AR229" s="28" t="s">
        <v>2551</v>
      </c>
      <c r="AS229" s="28" t="s">
        <v>2552</v>
      </c>
      <c r="AT229" s="28" t="s">
        <v>1839</v>
      </c>
      <c r="AU229" s="23" t="s">
        <v>2553</v>
      </c>
      <c r="AV229" s="23" t="s">
        <v>35</v>
      </c>
      <c r="AW229" s="25" t="s">
        <v>128</v>
      </c>
      <c r="AX229" s="25" t="s">
        <v>128</v>
      </c>
      <c r="AY229" s="25" t="s">
        <v>128</v>
      </c>
      <c r="AZ229" s="25" t="s">
        <v>128</v>
      </c>
      <c r="BA229" s="25" t="s">
        <v>128</v>
      </c>
      <c r="BB229" s="25" t="s">
        <v>128</v>
      </c>
      <c r="BC229" s="25" t="s">
        <v>128</v>
      </c>
      <c r="BD229" s="25" t="s">
        <v>128</v>
      </c>
      <c r="BE229" s="25" t="s">
        <v>128</v>
      </c>
      <c r="BF229" s="25" t="s">
        <v>128</v>
      </c>
      <c r="BG229" s="25" t="s">
        <v>128</v>
      </c>
      <c r="BH229" s="25" t="s">
        <v>110</v>
      </c>
      <c r="BI229" s="25" t="s">
        <v>114</v>
      </c>
      <c r="BJ229" s="23" t="s">
        <v>128</v>
      </c>
      <c r="BK229" t="s">
        <v>1113</v>
      </c>
      <c r="BL229" s="23" t="s">
        <v>763</v>
      </c>
      <c r="BM229" s="28">
        <v>126173000</v>
      </c>
      <c r="BN229" s="72">
        <f t="shared" si="36"/>
        <v>0.25234600000000001</v>
      </c>
    </row>
    <row r="230" spans="1:66" ht="15">
      <c r="A230" s="28">
        <v>226</v>
      </c>
      <c r="B230" s="23" t="s">
        <v>764</v>
      </c>
      <c r="C230" s="28" t="s">
        <v>1373</v>
      </c>
      <c r="D230" s="27" t="s">
        <v>1508</v>
      </c>
      <c r="E230" s="43">
        <f ca="1">IF(AW230="Y","Defaulted",IF(OR(IFERROR(_xlfn.XLOOKUP(I230,Library!$J:$J,Library!$P:$P),AK230)=6,IFERROR(_xlfn.XLOOKUP(I230,Library!$J:$J,Library!$P:$P),AK230)=7),"N/A",AO230))</f>
        <v>4</v>
      </c>
      <c r="F230" s="25" t="str">
        <f t="shared" si="37"/>
        <v>Y</v>
      </c>
      <c r="G230" s="25" t="str">
        <f t="shared" si="38"/>
        <v>N</v>
      </c>
      <c r="H230" s="25" t="s">
        <v>128</v>
      </c>
      <c r="I230" s="29" t="s">
        <v>1954</v>
      </c>
      <c r="J230" s="44" t="str">
        <f t="shared" si="39"/>
        <v>非投资级/无评级优先可赎回/可售回债</v>
      </c>
      <c r="K230" s="27" t="s">
        <v>762</v>
      </c>
      <c r="L230" s="29">
        <v>99.427000000000007</v>
      </c>
      <c r="M230" s="29">
        <v>99.581999999999994</v>
      </c>
      <c r="N230" s="29">
        <v>6.0242148420763408</v>
      </c>
      <c r="O230" s="29">
        <v>5.9485165254608683</v>
      </c>
      <c r="P230" s="30">
        <v>5.75</v>
      </c>
      <c r="Q230" s="27" t="s">
        <v>107</v>
      </c>
      <c r="R230" s="31">
        <v>2</v>
      </c>
      <c r="S230" s="25" t="s">
        <v>3696</v>
      </c>
      <c r="T230" s="25" t="s">
        <v>110</v>
      </c>
      <c r="U230" s="25" t="s">
        <v>3675</v>
      </c>
      <c r="V230" s="25" t="s">
        <v>128</v>
      </c>
      <c r="W230" s="23" t="s">
        <v>999</v>
      </c>
      <c r="X230" s="23" t="s">
        <v>1000</v>
      </c>
      <c r="Y230" s="23" t="s">
        <v>8</v>
      </c>
      <c r="Z230" s="23" t="s">
        <v>1066</v>
      </c>
      <c r="AA230" s="23" t="s">
        <v>114</v>
      </c>
      <c r="AB230" s="23" t="s">
        <v>108</v>
      </c>
      <c r="AC230" s="23" t="s">
        <v>2270</v>
      </c>
      <c r="AD230" s="25">
        <f t="shared" ca="1" si="43"/>
        <v>2.2273972602739724</v>
      </c>
      <c r="AE230" s="32">
        <v>850000000</v>
      </c>
      <c r="AF230" s="33">
        <f>VLOOKUP(J230,Library!A:B,2,0)</f>
        <v>3</v>
      </c>
      <c r="AG230" s="33">
        <f>VLOOKUP(J230,Library!A:G,7,0)</f>
        <v>3</v>
      </c>
      <c r="AH230" s="28">
        <f>VLOOKUP(W230,Library!W:X,2,0)</f>
        <v>5</v>
      </c>
      <c r="AI230" s="28">
        <f>VLOOKUP(X230,Library!Y:Z,2,0)</f>
        <v>5</v>
      </c>
      <c r="AJ230" s="28" t="str">
        <f>VLOOKUP(Y230,Library!AA:AB,2,0)</f>
        <v>N/A</v>
      </c>
      <c r="AK230" s="33">
        <f>IF(MAX(AH230,AI230,AJ230)=0,VLOOKUP(I230,Library!$J:$P,7,0),MAX(AH230,AI230,AJ230))</f>
        <v>5</v>
      </c>
      <c r="AL230" s="33">
        <f t="shared" ca="1" si="40"/>
        <v>3</v>
      </c>
      <c r="AM230" s="33">
        <f>VLOOKUP(AB230,Library!T:U,2,0)</f>
        <v>1</v>
      </c>
      <c r="AN230" s="34">
        <f t="shared" ca="1" si="41"/>
        <v>3.3999999999999995</v>
      </c>
      <c r="AO230" s="33">
        <f t="shared" ca="1" si="42"/>
        <v>4</v>
      </c>
      <c r="AP230" s="28" t="s">
        <v>170</v>
      </c>
      <c r="AQ230" s="25" t="s">
        <v>128</v>
      </c>
      <c r="AR230" s="28" t="s">
        <v>2551</v>
      </c>
      <c r="AS230" s="28" t="s">
        <v>2554</v>
      </c>
      <c r="AT230" s="28" t="s">
        <v>1840</v>
      </c>
      <c r="AU230" s="23" t="s">
        <v>2402</v>
      </c>
      <c r="AV230" s="23" t="s">
        <v>35</v>
      </c>
      <c r="AW230" s="25" t="s">
        <v>128</v>
      </c>
      <c r="AX230" s="25" t="s">
        <v>128</v>
      </c>
      <c r="AY230" s="25" t="s">
        <v>128</v>
      </c>
      <c r="AZ230" s="25" t="s">
        <v>128</v>
      </c>
      <c r="BA230" s="25" t="s">
        <v>128</v>
      </c>
      <c r="BB230" s="25" t="s">
        <v>128</v>
      </c>
      <c r="BC230" s="25" t="s">
        <v>128</v>
      </c>
      <c r="BD230" s="25" t="s">
        <v>128</v>
      </c>
      <c r="BE230" s="25" t="s">
        <v>128</v>
      </c>
      <c r="BF230" s="25" t="s">
        <v>128</v>
      </c>
      <c r="BG230" s="25" t="s">
        <v>128</v>
      </c>
      <c r="BH230" s="25" t="s">
        <v>128</v>
      </c>
      <c r="BI230" s="25" t="s">
        <v>114</v>
      </c>
      <c r="BJ230" s="23" t="s">
        <v>128</v>
      </c>
      <c r="BK230" t="s">
        <v>1113</v>
      </c>
      <c r="BL230" s="23" t="s">
        <v>764</v>
      </c>
      <c r="BM230" s="28">
        <v>67952000</v>
      </c>
      <c r="BN230" s="72">
        <f t="shared" si="36"/>
        <v>7.9943529411764705E-2</v>
      </c>
    </row>
    <row r="231" spans="1:66" ht="15">
      <c r="A231" s="28">
        <v>227</v>
      </c>
      <c r="B231" s="23" t="s">
        <v>765</v>
      </c>
      <c r="C231" s="28" t="s">
        <v>1374</v>
      </c>
      <c r="D231" s="27" t="s">
        <v>1508</v>
      </c>
      <c r="E231" s="43">
        <f ca="1">IF(AW231="Y","Defaulted",IF(OR(IFERROR(_xlfn.XLOOKUP(I231,Library!$J:$J,Library!$P:$P),AK231)=6,IFERROR(_xlfn.XLOOKUP(I231,Library!$J:$J,Library!$P:$P),AK231)=7),"N/A",AO231))</f>
        <v>4</v>
      </c>
      <c r="F231" s="25" t="str">
        <f t="shared" si="37"/>
        <v>Y</v>
      </c>
      <c r="G231" s="25" t="str">
        <f t="shared" si="38"/>
        <v>N</v>
      </c>
      <c r="H231" s="25" t="s">
        <v>128</v>
      </c>
      <c r="I231" s="29" t="s">
        <v>1954</v>
      </c>
      <c r="J231" s="44" t="str">
        <f t="shared" si="39"/>
        <v>非投资级/无评级优先可赎回/可售回债</v>
      </c>
      <c r="K231" s="27" t="s">
        <v>762</v>
      </c>
      <c r="L231" s="29">
        <v>97.888999999999996</v>
      </c>
      <c r="M231" s="29">
        <v>98.046999999999997</v>
      </c>
      <c r="N231" s="29">
        <v>6.0356632296508304</v>
      </c>
      <c r="O231" s="29">
        <v>5.9854997251967079</v>
      </c>
      <c r="P231" s="30">
        <v>5.375</v>
      </c>
      <c r="Q231" s="27" t="s">
        <v>107</v>
      </c>
      <c r="R231" s="31">
        <v>2</v>
      </c>
      <c r="S231" s="25" t="s">
        <v>3709</v>
      </c>
      <c r="T231" s="25" t="s">
        <v>110</v>
      </c>
      <c r="U231" s="25" t="s">
        <v>3675</v>
      </c>
      <c r="V231" s="25" t="s">
        <v>128</v>
      </c>
      <c r="W231" s="23" t="s">
        <v>999</v>
      </c>
      <c r="X231" s="23" t="s">
        <v>1000</v>
      </c>
      <c r="Y231" s="23" t="s">
        <v>8</v>
      </c>
      <c r="Z231" s="23" t="s">
        <v>1066</v>
      </c>
      <c r="AA231" s="23" t="s">
        <v>114</v>
      </c>
      <c r="AB231" s="23" t="s">
        <v>108</v>
      </c>
      <c r="AC231" s="23" t="s">
        <v>2271</v>
      </c>
      <c r="AD231" s="25">
        <f t="shared" ca="1" si="43"/>
        <v>3.6</v>
      </c>
      <c r="AE231" s="32">
        <v>1150000000</v>
      </c>
      <c r="AF231" s="33">
        <f>VLOOKUP(J231,Library!A:B,2,0)</f>
        <v>3</v>
      </c>
      <c r="AG231" s="33">
        <f>VLOOKUP(J231,Library!A:G,7,0)</f>
        <v>3</v>
      </c>
      <c r="AH231" s="28">
        <f>VLOOKUP(W231,Library!W:X,2,0)</f>
        <v>5</v>
      </c>
      <c r="AI231" s="28">
        <f>VLOOKUP(X231,Library!Y:Z,2,0)</f>
        <v>5</v>
      </c>
      <c r="AJ231" s="28" t="str">
        <f>VLOOKUP(Y231,Library!AA:AB,2,0)</f>
        <v>N/A</v>
      </c>
      <c r="AK231" s="33">
        <f>IF(MAX(AH231,AI231,AJ231)=0,VLOOKUP(I231,Library!$J:$P,7,0),MAX(AH231,AI231,AJ231))</f>
        <v>5</v>
      </c>
      <c r="AL231" s="33">
        <f t="shared" ca="1" si="40"/>
        <v>3</v>
      </c>
      <c r="AM231" s="33">
        <f>VLOOKUP(AB231,Library!T:U,2,0)</f>
        <v>1</v>
      </c>
      <c r="AN231" s="34">
        <f t="shared" ca="1" si="41"/>
        <v>3.3999999999999995</v>
      </c>
      <c r="AO231" s="33">
        <f t="shared" ca="1" si="42"/>
        <v>4</v>
      </c>
      <c r="AP231" s="28" t="s">
        <v>170</v>
      </c>
      <c r="AQ231" s="25" t="s">
        <v>128</v>
      </c>
      <c r="AR231" s="28" t="s">
        <v>2551</v>
      </c>
      <c r="AS231" s="28" t="s">
        <v>2554</v>
      </c>
      <c r="AT231" s="28" t="s">
        <v>1840</v>
      </c>
      <c r="AU231" s="23" t="s">
        <v>2555</v>
      </c>
      <c r="AV231" s="23" t="s">
        <v>35</v>
      </c>
      <c r="AW231" s="25" t="s">
        <v>128</v>
      </c>
      <c r="AX231" s="25" t="s">
        <v>128</v>
      </c>
      <c r="AY231" s="25" t="s">
        <v>128</v>
      </c>
      <c r="AZ231" s="25" t="s">
        <v>128</v>
      </c>
      <c r="BA231" s="25" t="s">
        <v>128</v>
      </c>
      <c r="BB231" s="25" t="s">
        <v>128</v>
      </c>
      <c r="BC231" s="25" t="s">
        <v>128</v>
      </c>
      <c r="BD231" s="25" t="s">
        <v>128</v>
      </c>
      <c r="BE231" s="25" t="s">
        <v>128</v>
      </c>
      <c r="BF231" s="25" t="s">
        <v>128</v>
      </c>
      <c r="BG231" s="25" t="s">
        <v>128</v>
      </c>
      <c r="BH231" s="25" t="s">
        <v>128</v>
      </c>
      <c r="BI231" s="25" t="s">
        <v>114</v>
      </c>
      <c r="BJ231" s="23" t="s">
        <v>128</v>
      </c>
      <c r="BK231" t="s">
        <v>1113</v>
      </c>
      <c r="BL231" s="23" t="s">
        <v>765</v>
      </c>
      <c r="BM231" s="28">
        <v>34842000</v>
      </c>
      <c r="BN231" s="72">
        <f t="shared" si="36"/>
        <v>3.0297391304347825E-2</v>
      </c>
    </row>
    <row r="232" spans="1:66" ht="15">
      <c r="A232" s="28">
        <v>228</v>
      </c>
      <c r="B232" s="23" t="s">
        <v>766</v>
      </c>
      <c r="C232" s="28" t="s">
        <v>1374</v>
      </c>
      <c r="D232" s="27" t="s">
        <v>1508</v>
      </c>
      <c r="E232" s="43">
        <f ca="1">IF(AW232="Y","Defaulted",IF(OR(IFERROR(_xlfn.XLOOKUP(I232,Library!$J:$J,Library!$P:$P),AK232)=6,IFERROR(_xlfn.XLOOKUP(I232,Library!$J:$J,Library!$P:$P),AK232)=7),"N/A",AO232))</f>
        <v>4</v>
      </c>
      <c r="F232" s="25" t="str">
        <f t="shared" si="37"/>
        <v>Y</v>
      </c>
      <c r="G232" s="25" t="str">
        <f t="shared" si="38"/>
        <v>N</v>
      </c>
      <c r="H232" s="25" t="s">
        <v>128</v>
      </c>
      <c r="I232" s="29" t="s">
        <v>1954</v>
      </c>
      <c r="J232" s="44" t="str">
        <f t="shared" si="39"/>
        <v>非投资级/无评级优先可赎回/可售回债</v>
      </c>
      <c r="K232" s="27" t="s">
        <v>762</v>
      </c>
      <c r="L232" s="29">
        <v>97.888999999999996</v>
      </c>
      <c r="M232" s="29">
        <v>98.046999999999997</v>
      </c>
      <c r="N232" s="29">
        <v>6.0356632296508304</v>
      </c>
      <c r="O232" s="29">
        <v>5.9854997251967079</v>
      </c>
      <c r="P232" s="30">
        <v>5.375</v>
      </c>
      <c r="Q232" s="27" t="s">
        <v>107</v>
      </c>
      <c r="R232" s="31">
        <v>2</v>
      </c>
      <c r="S232" s="25" t="s">
        <v>3709</v>
      </c>
      <c r="T232" s="25" t="s">
        <v>110</v>
      </c>
      <c r="U232" s="25" t="s">
        <v>3675</v>
      </c>
      <c r="V232" s="25" t="s">
        <v>128</v>
      </c>
      <c r="W232" s="23" t="s">
        <v>999</v>
      </c>
      <c r="X232" s="23" t="s">
        <v>1000</v>
      </c>
      <c r="Y232" s="23" t="s">
        <v>8</v>
      </c>
      <c r="Z232" s="23" t="s">
        <v>1066</v>
      </c>
      <c r="AA232" s="23" t="s">
        <v>114</v>
      </c>
      <c r="AB232" s="23" t="s">
        <v>108</v>
      </c>
      <c r="AC232" s="23" t="s">
        <v>2271</v>
      </c>
      <c r="AD232" s="25">
        <f t="shared" ca="1" si="43"/>
        <v>3.6</v>
      </c>
      <c r="AE232" s="32">
        <v>1150000000</v>
      </c>
      <c r="AF232" s="33">
        <f>VLOOKUP(J232,Library!A:B,2,0)</f>
        <v>3</v>
      </c>
      <c r="AG232" s="33">
        <f>VLOOKUP(J232,Library!A:G,7,0)</f>
        <v>3</v>
      </c>
      <c r="AH232" s="28">
        <f>VLOOKUP(W232,Library!W:X,2,0)</f>
        <v>5</v>
      </c>
      <c r="AI232" s="28">
        <f>VLOOKUP(X232,Library!Y:Z,2,0)</f>
        <v>5</v>
      </c>
      <c r="AJ232" s="28" t="str">
        <f>VLOOKUP(Y232,Library!AA:AB,2,0)</f>
        <v>N/A</v>
      </c>
      <c r="AK232" s="33">
        <f>IF(MAX(AH232,AI232,AJ232)=0,VLOOKUP(I232,Library!$J:$P,7,0),MAX(AH232,AI232,AJ232))</f>
        <v>5</v>
      </c>
      <c r="AL232" s="33">
        <f t="shared" ca="1" si="40"/>
        <v>3</v>
      </c>
      <c r="AM232" s="33">
        <f>VLOOKUP(AB232,Library!T:U,2,0)</f>
        <v>1</v>
      </c>
      <c r="AN232" s="34">
        <f t="shared" ca="1" si="41"/>
        <v>3.3999999999999995</v>
      </c>
      <c r="AO232" s="33">
        <f t="shared" ca="1" si="42"/>
        <v>4</v>
      </c>
      <c r="AP232" s="28" t="s">
        <v>170</v>
      </c>
      <c r="AQ232" s="25" t="s">
        <v>128</v>
      </c>
      <c r="AR232" s="28" t="s">
        <v>2551</v>
      </c>
      <c r="AS232" s="28" t="s">
        <v>2554</v>
      </c>
      <c r="AT232" s="28" t="s">
        <v>1840</v>
      </c>
      <c r="AU232" s="23" t="s">
        <v>2555</v>
      </c>
      <c r="AV232" s="23" t="s">
        <v>35</v>
      </c>
      <c r="AW232" s="25" t="s">
        <v>128</v>
      </c>
      <c r="AX232" s="25" t="s">
        <v>128</v>
      </c>
      <c r="AY232" s="25" t="s">
        <v>128</v>
      </c>
      <c r="AZ232" s="25" t="s">
        <v>128</v>
      </c>
      <c r="BA232" s="25" t="s">
        <v>128</v>
      </c>
      <c r="BB232" s="25" t="s">
        <v>128</v>
      </c>
      <c r="BC232" s="25" t="s">
        <v>128</v>
      </c>
      <c r="BD232" s="25" t="s">
        <v>128</v>
      </c>
      <c r="BE232" s="25" t="s">
        <v>128</v>
      </c>
      <c r="BF232" s="25" t="s">
        <v>128</v>
      </c>
      <c r="BG232" s="25" t="s">
        <v>128</v>
      </c>
      <c r="BH232" s="25" t="s">
        <v>128</v>
      </c>
      <c r="BI232" s="25" t="s">
        <v>114</v>
      </c>
      <c r="BJ232" s="23" t="s">
        <v>128</v>
      </c>
      <c r="BK232" t="s">
        <v>1113</v>
      </c>
      <c r="BL232" s="23" t="s">
        <v>766</v>
      </c>
      <c r="BM232" s="28">
        <v>27245000</v>
      </c>
      <c r="BN232" s="72">
        <f t="shared" si="36"/>
        <v>2.3691304347826087E-2</v>
      </c>
    </row>
    <row r="233" spans="1:66" ht="15">
      <c r="A233" s="28">
        <v>229</v>
      </c>
      <c r="B233" s="23" t="s">
        <v>767</v>
      </c>
      <c r="C233" s="28" t="s">
        <v>1373</v>
      </c>
      <c r="D233" s="27" t="s">
        <v>1508</v>
      </c>
      <c r="E233" s="43">
        <f ca="1">IF(AW233="Y","Defaulted",IF(OR(IFERROR(_xlfn.XLOOKUP(I233,Library!$J:$J,Library!$P:$P),AK233)=6,IFERROR(_xlfn.XLOOKUP(I233,Library!$J:$J,Library!$P:$P),AK233)=7),"N/A",AO233))</f>
        <v>4</v>
      </c>
      <c r="F233" s="25" t="str">
        <f t="shared" si="37"/>
        <v>Y</v>
      </c>
      <c r="G233" s="25" t="str">
        <f t="shared" si="38"/>
        <v>N</v>
      </c>
      <c r="H233" s="25" t="s">
        <v>128</v>
      </c>
      <c r="I233" s="29" t="s">
        <v>1954</v>
      </c>
      <c r="J233" s="44" t="str">
        <f t="shared" si="39"/>
        <v>非投资级/无评级优先可赎回/可售回债</v>
      </c>
      <c r="K233" s="27" t="s">
        <v>762</v>
      </c>
      <c r="L233" s="29">
        <v>99.427000000000007</v>
      </c>
      <c r="M233" s="29">
        <v>99.581999999999994</v>
      </c>
      <c r="N233" s="29">
        <v>6.0242148420763408</v>
      </c>
      <c r="O233" s="29">
        <v>5.9485165254608683</v>
      </c>
      <c r="P233" s="30">
        <v>5.75</v>
      </c>
      <c r="Q233" s="27" t="s">
        <v>107</v>
      </c>
      <c r="R233" s="31">
        <v>2</v>
      </c>
      <c r="S233" s="25" t="s">
        <v>3696</v>
      </c>
      <c r="T233" s="25" t="s">
        <v>110</v>
      </c>
      <c r="U233" s="25" t="s">
        <v>3675</v>
      </c>
      <c r="V233" s="25" t="s">
        <v>128</v>
      </c>
      <c r="W233" s="23" t="s">
        <v>999</v>
      </c>
      <c r="X233" s="23" t="s">
        <v>1000</v>
      </c>
      <c r="Y233" s="23" t="s">
        <v>8</v>
      </c>
      <c r="Z233" s="23" t="s">
        <v>1066</v>
      </c>
      <c r="AA233" s="23" t="s">
        <v>114</v>
      </c>
      <c r="AB233" s="23" t="s">
        <v>108</v>
      </c>
      <c r="AC233" s="23" t="s">
        <v>2270</v>
      </c>
      <c r="AD233" s="25">
        <f t="shared" ca="1" si="43"/>
        <v>2.2273972602739724</v>
      </c>
      <c r="AE233" s="32">
        <v>850000000</v>
      </c>
      <c r="AF233" s="33">
        <f>VLOOKUP(J233,Library!A:B,2,0)</f>
        <v>3</v>
      </c>
      <c r="AG233" s="33">
        <f>VLOOKUP(J233,Library!A:G,7,0)</f>
        <v>3</v>
      </c>
      <c r="AH233" s="28">
        <f>VLOOKUP(W233,Library!W:X,2,0)</f>
        <v>5</v>
      </c>
      <c r="AI233" s="28">
        <f>VLOOKUP(X233,Library!Y:Z,2,0)</f>
        <v>5</v>
      </c>
      <c r="AJ233" s="28" t="str">
        <f>VLOOKUP(Y233,Library!AA:AB,2,0)</f>
        <v>N/A</v>
      </c>
      <c r="AK233" s="33">
        <f>IF(MAX(AH233,AI233,AJ233)=0,VLOOKUP(I233,Library!$J:$P,7,0),MAX(AH233,AI233,AJ233))</f>
        <v>5</v>
      </c>
      <c r="AL233" s="33">
        <f t="shared" ca="1" si="40"/>
        <v>3</v>
      </c>
      <c r="AM233" s="33">
        <f>VLOOKUP(AB233,Library!T:U,2,0)</f>
        <v>1</v>
      </c>
      <c r="AN233" s="34">
        <f t="shared" ca="1" si="41"/>
        <v>3.3999999999999995</v>
      </c>
      <c r="AO233" s="33">
        <f t="shared" ca="1" si="42"/>
        <v>4</v>
      </c>
      <c r="AP233" s="28" t="s">
        <v>170</v>
      </c>
      <c r="AQ233" s="25" t="s">
        <v>128</v>
      </c>
      <c r="AR233" s="28" t="s">
        <v>2551</v>
      </c>
      <c r="AS233" s="28" t="s">
        <v>2554</v>
      </c>
      <c r="AT233" s="28" t="s">
        <v>1840</v>
      </c>
      <c r="AU233" s="23" t="s">
        <v>2402</v>
      </c>
      <c r="AV233" s="23" t="s">
        <v>35</v>
      </c>
      <c r="AW233" s="25" t="s">
        <v>128</v>
      </c>
      <c r="AX233" s="25" t="s">
        <v>128</v>
      </c>
      <c r="AY233" s="25" t="s">
        <v>128</v>
      </c>
      <c r="AZ233" s="25" t="s">
        <v>128</v>
      </c>
      <c r="BA233" s="25" t="s">
        <v>128</v>
      </c>
      <c r="BB233" s="25" t="s">
        <v>128</v>
      </c>
      <c r="BC233" s="25" t="s">
        <v>128</v>
      </c>
      <c r="BD233" s="25" t="s">
        <v>128</v>
      </c>
      <c r="BE233" s="25" t="s">
        <v>128</v>
      </c>
      <c r="BF233" s="25" t="s">
        <v>128</v>
      </c>
      <c r="BG233" s="25" t="s">
        <v>128</v>
      </c>
      <c r="BH233" s="25" t="s">
        <v>128</v>
      </c>
      <c r="BI233" s="25" t="s">
        <v>114</v>
      </c>
      <c r="BJ233" s="23" t="s">
        <v>128</v>
      </c>
      <c r="BK233" t="s">
        <v>1113</v>
      </c>
      <c r="BL233" s="23" t="s">
        <v>767</v>
      </c>
      <c r="BM233" s="28">
        <v>8675000</v>
      </c>
      <c r="BN233" s="72">
        <f t="shared" si="36"/>
        <v>1.0205882352941176E-2</v>
      </c>
    </row>
    <row r="234" spans="1:66" ht="15">
      <c r="A234" s="28">
        <v>230</v>
      </c>
      <c r="B234" s="23" t="s">
        <v>769</v>
      </c>
      <c r="C234" s="28" t="s">
        <v>1375</v>
      </c>
      <c r="D234" s="27" t="s">
        <v>768</v>
      </c>
      <c r="E234" s="43" t="str">
        <f>IF(AW234="Y","Defaulted",IF(OR(IFERROR(_xlfn.XLOOKUP(I234,Library!$J:$J,Library!$P:$P),AK234)=6,IFERROR(_xlfn.XLOOKUP(I234,Library!$J:$J,Library!$P:$P),AK234)=7),"N/A",AO234))</f>
        <v>N/A</v>
      </c>
      <c r="F234" s="25" t="str">
        <f t="shared" si="37"/>
        <v>Y</v>
      </c>
      <c r="G234" s="25" t="str">
        <f t="shared" si="38"/>
        <v>N</v>
      </c>
      <c r="H234" s="25" t="s">
        <v>128</v>
      </c>
      <c r="I234" s="29" t="s">
        <v>1955</v>
      </c>
      <c r="J234" s="44" t="str">
        <f t="shared" si="39"/>
        <v>非投资级/无评级优先可赎回/可售回债</v>
      </c>
      <c r="K234" s="27" t="s">
        <v>762</v>
      </c>
      <c r="L234" s="29">
        <v>99.483000000000004</v>
      </c>
      <c r="M234" s="29">
        <v>99.656999999999996</v>
      </c>
      <c r="N234" s="29">
        <v>5.8622666314400336</v>
      </c>
      <c r="O234" s="29">
        <v>5.7808293950639653</v>
      </c>
      <c r="P234" s="30">
        <v>5.625</v>
      </c>
      <c r="Q234" s="27" t="s">
        <v>107</v>
      </c>
      <c r="R234" s="31">
        <v>2</v>
      </c>
      <c r="S234" s="25" t="s">
        <v>3605</v>
      </c>
      <c r="T234" s="25" t="s">
        <v>110</v>
      </c>
      <c r="U234" s="25" t="s">
        <v>3613</v>
      </c>
      <c r="V234" s="25" t="s">
        <v>128</v>
      </c>
      <c r="W234" s="23" t="s">
        <v>999</v>
      </c>
      <c r="X234" s="23" t="s">
        <v>1002</v>
      </c>
      <c r="Y234" s="23" t="s">
        <v>999</v>
      </c>
      <c r="Z234" s="23" t="s">
        <v>1066</v>
      </c>
      <c r="AA234" s="23" t="s">
        <v>114</v>
      </c>
      <c r="AB234" s="23" t="s">
        <v>108</v>
      </c>
      <c r="AC234" s="23" t="s">
        <v>2272</v>
      </c>
      <c r="AD234" s="25">
        <f t="shared" ca="1" si="43"/>
        <v>2.3260273972602739</v>
      </c>
      <c r="AE234" s="32">
        <v>1350000000</v>
      </c>
      <c r="AF234" s="33">
        <f>VLOOKUP(J234,Library!A:B,2,0)</f>
        <v>3</v>
      </c>
      <c r="AG234" s="33">
        <f>VLOOKUP(J234,Library!A:G,7,0)</f>
        <v>3</v>
      </c>
      <c r="AH234" s="28">
        <f>VLOOKUP(W234,Library!W:X,2,0)</f>
        <v>5</v>
      </c>
      <c r="AI234" s="28">
        <f>VLOOKUP(X234,Library!Y:Z,2,0)</f>
        <v>6</v>
      </c>
      <c r="AJ234" s="28">
        <f>VLOOKUP(Y234,Library!AA:AB,2,0)</f>
        <v>5</v>
      </c>
      <c r="AK234" s="33">
        <f>IF(MAX(AH234,AI234,AJ234)=0,VLOOKUP(I234,Library!$J:$P,7,0),MAX(AH234,AI234,AJ234))</f>
        <v>6</v>
      </c>
      <c r="AL234" s="33">
        <f t="shared" ca="1" si="40"/>
        <v>3</v>
      </c>
      <c r="AM234" s="33">
        <f>VLOOKUP(AB234,Library!T:U,2,0)</f>
        <v>1</v>
      </c>
      <c r="AN234" s="34">
        <f t="shared" ca="1" si="41"/>
        <v>3.6499999999999995</v>
      </c>
      <c r="AO234" s="33">
        <f t="shared" ca="1" si="42"/>
        <v>4</v>
      </c>
      <c r="AP234" s="28" t="s">
        <v>127</v>
      </c>
      <c r="AQ234" s="25" t="s">
        <v>128</v>
      </c>
      <c r="AR234" s="28" t="s">
        <v>2556</v>
      </c>
      <c r="AS234" s="28" t="s">
        <v>2557</v>
      </c>
      <c r="AT234" s="28" t="s">
        <v>1841</v>
      </c>
      <c r="AU234" s="23" t="s">
        <v>2558</v>
      </c>
      <c r="AV234" s="23" t="s">
        <v>35</v>
      </c>
      <c r="AW234" s="25" t="s">
        <v>128</v>
      </c>
      <c r="AX234" s="25" t="s">
        <v>128</v>
      </c>
      <c r="AY234" s="25" t="s">
        <v>128</v>
      </c>
      <c r="AZ234" s="25" t="s">
        <v>128</v>
      </c>
      <c r="BA234" s="25" t="s">
        <v>128</v>
      </c>
      <c r="BB234" s="25" t="s">
        <v>128</v>
      </c>
      <c r="BC234" s="25" t="s">
        <v>128</v>
      </c>
      <c r="BD234" s="25" t="s">
        <v>128</v>
      </c>
      <c r="BE234" s="25" t="s">
        <v>128</v>
      </c>
      <c r="BF234" s="25" t="s">
        <v>128</v>
      </c>
      <c r="BG234" s="25" t="s">
        <v>128</v>
      </c>
      <c r="BH234" s="25" t="s">
        <v>128</v>
      </c>
      <c r="BI234" s="25" t="s">
        <v>114</v>
      </c>
      <c r="BJ234" s="23" t="s">
        <v>128</v>
      </c>
      <c r="BK234" t="s">
        <v>1113</v>
      </c>
      <c r="BL234" s="23" t="s">
        <v>769</v>
      </c>
      <c r="BM234" s="28">
        <v>68955000</v>
      </c>
      <c r="BN234" s="72">
        <f t="shared" si="36"/>
        <v>5.1077777777777778E-2</v>
      </c>
    </row>
    <row r="235" spans="1:66" ht="15">
      <c r="A235" s="28">
        <v>231</v>
      </c>
      <c r="B235" s="23" t="s">
        <v>770</v>
      </c>
      <c r="C235" s="28" t="s">
        <v>1376</v>
      </c>
      <c r="D235" s="27" t="s">
        <v>768</v>
      </c>
      <c r="E235" s="43" t="str">
        <f>IF(AW235="Y","Defaulted",IF(OR(IFERROR(_xlfn.XLOOKUP(I235,Library!$J:$J,Library!$P:$P),AK235)=6,IFERROR(_xlfn.XLOOKUP(I235,Library!$J:$J,Library!$P:$P),AK235)=7),"N/A",AO235))</f>
        <v>N/A</v>
      </c>
      <c r="F235" s="25" t="str">
        <f t="shared" si="37"/>
        <v>Y</v>
      </c>
      <c r="G235" s="25" t="str">
        <f t="shared" si="38"/>
        <v>N</v>
      </c>
      <c r="H235" s="25" t="s">
        <v>128</v>
      </c>
      <c r="I235" s="29" t="s">
        <v>1955</v>
      </c>
      <c r="J235" s="44" t="str">
        <f t="shared" si="39"/>
        <v>非投资级/无评级优先可赎回/可售回债</v>
      </c>
      <c r="K235" s="27" t="s">
        <v>762</v>
      </c>
      <c r="L235" s="29">
        <v>97.698999999999998</v>
      </c>
      <c r="M235" s="29">
        <v>97.861000000000004</v>
      </c>
      <c r="N235" s="29">
        <v>5.836836766344125</v>
      </c>
      <c r="O235" s="29">
        <v>5.7859355906616985</v>
      </c>
      <c r="P235" s="30">
        <v>5.125</v>
      </c>
      <c r="Q235" s="27" t="s">
        <v>107</v>
      </c>
      <c r="R235" s="31">
        <v>2</v>
      </c>
      <c r="S235" s="25" t="s">
        <v>3650</v>
      </c>
      <c r="T235" s="25" t="s">
        <v>110</v>
      </c>
      <c r="U235" s="25" t="s">
        <v>3613</v>
      </c>
      <c r="V235" s="25" t="s">
        <v>128</v>
      </c>
      <c r="W235" s="23" t="s">
        <v>999</v>
      </c>
      <c r="X235" s="23" t="s">
        <v>1002</v>
      </c>
      <c r="Y235" s="23" t="s">
        <v>999</v>
      </c>
      <c r="Z235" s="23" t="s">
        <v>1066</v>
      </c>
      <c r="AA235" s="23" t="s">
        <v>114</v>
      </c>
      <c r="AB235" s="23" t="s">
        <v>108</v>
      </c>
      <c r="AC235" s="23" t="s">
        <v>2273</v>
      </c>
      <c r="AD235" s="25">
        <f t="shared" ca="1" si="43"/>
        <v>3.6301369863013697</v>
      </c>
      <c r="AE235" s="32">
        <v>1000000000</v>
      </c>
      <c r="AF235" s="33">
        <f>VLOOKUP(J235,Library!A:B,2,0)</f>
        <v>3</v>
      </c>
      <c r="AG235" s="33">
        <f>VLOOKUP(J235,Library!A:G,7,0)</f>
        <v>3</v>
      </c>
      <c r="AH235" s="28">
        <f>VLOOKUP(W235,Library!W:X,2,0)</f>
        <v>5</v>
      </c>
      <c r="AI235" s="28">
        <f>VLOOKUP(X235,Library!Y:Z,2,0)</f>
        <v>6</v>
      </c>
      <c r="AJ235" s="28">
        <f>VLOOKUP(Y235,Library!AA:AB,2,0)</f>
        <v>5</v>
      </c>
      <c r="AK235" s="33">
        <f>IF(MAX(AH235,AI235,AJ235)=0,VLOOKUP(I235,Library!$J:$P,7,0),MAX(AH235,AI235,AJ235))</f>
        <v>6</v>
      </c>
      <c r="AL235" s="33">
        <f t="shared" ca="1" si="40"/>
        <v>3</v>
      </c>
      <c r="AM235" s="33">
        <f>VLOOKUP(AB235,Library!T:U,2,0)</f>
        <v>1</v>
      </c>
      <c r="AN235" s="34">
        <f t="shared" ca="1" si="41"/>
        <v>3.6499999999999995</v>
      </c>
      <c r="AO235" s="33">
        <f t="shared" ca="1" si="42"/>
        <v>4</v>
      </c>
      <c r="AP235" s="28" t="s">
        <v>136</v>
      </c>
      <c r="AQ235" s="25" t="s">
        <v>128</v>
      </c>
      <c r="AR235" s="28" t="s">
        <v>2556</v>
      </c>
      <c r="AS235" s="28" t="s">
        <v>2557</v>
      </c>
      <c r="AT235" s="28" t="s">
        <v>1841</v>
      </c>
      <c r="AU235" s="23" t="s">
        <v>2311</v>
      </c>
      <c r="AV235" s="23" t="s">
        <v>35</v>
      </c>
      <c r="AW235" s="25" t="s">
        <v>128</v>
      </c>
      <c r="AX235" s="25" t="s">
        <v>128</v>
      </c>
      <c r="AY235" s="25" t="s">
        <v>128</v>
      </c>
      <c r="AZ235" s="25" t="s">
        <v>128</v>
      </c>
      <c r="BA235" s="25" t="s">
        <v>128</v>
      </c>
      <c r="BB235" s="25" t="s">
        <v>128</v>
      </c>
      <c r="BC235" s="25" t="s">
        <v>128</v>
      </c>
      <c r="BD235" s="25" t="s">
        <v>128</v>
      </c>
      <c r="BE235" s="25" t="s">
        <v>128</v>
      </c>
      <c r="BF235" s="25" t="s">
        <v>128</v>
      </c>
      <c r="BG235" s="25" t="s">
        <v>128</v>
      </c>
      <c r="BH235" s="25" t="s">
        <v>128</v>
      </c>
      <c r="BI235" s="25" t="s">
        <v>114</v>
      </c>
      <c r="BJ235" s="23" t="s">
        <v>128</v>
      </c>
      <c r="BK235" t="s">
        <v>1113</v>
      </c>
      <c r="BL235" s="23" t="s">
        <v>770</v>
      </c>
      <c r="BM235" s="28">
        <v>56415000</v>
      </c>
      <c r="BN235" s="72">
        <f t="shared" si="36"/>
        <v>5.6415E-2</v>
      </c>
    </row>
    <row r="236" spans="1:66" ht="15">
      <c r="A236" s="28">
        <v>232</v>
      </c>
      <c r="B236" s="23" t="s">
        <v>772</v>
      </c>
      <c r="C236" s="28" t="s">
        <v>1377</v>
      </c>
      <c r="D236" s="27" t="s">
        <v>771</v>
      </c>
      <c r="E236" s="43" t="str">
        <f>IF(AW236="Y","Defaulted",IF(OR(IFERROR(_xlfn.XLOOKUP(I236,Library!$J:$J,Library!$P:$P),AK236)=6,IFERROR(_xlfn.XLOOKUP(I236,Library!$J:$J,Library!$P:$P),AK236)=7),"N/A",AO236))</f>
        <v>N/A</v>
      </c>
      <c r="F236" s="25" t="str">
        <f t="shared" si="37"/>
        <v>Y</v>
      </c>
      <c r="G236" s="25" t="str">
        <f t="shared" si="38"/>
        <v>N</v>
      </c>
      <c r="H236" s="25" t="s">
        <v>128</v>
      </c>
      <c r="I236" s="29" t="s">
        <v>1956</v>
      </c>
      <c r="J236" s="44" t="str">
        <f t="shared" si="39"/>
        <v>非投资级/无评级优先可赎回/可售回债</v>
      </c>
      <c r="K236" s="27" t="s">
        <v>762</v>
      </c>
      <c r="L236" s="29">
        <v>99.423000000000002</v>
      </c>
      <c r="M236" s="29">
        <v>99.6</v>
      </c>
      <c r="N236" s="29">
        <v>5.5348271887617626</v>
      </c>
      <c r="O236" s="29">
        <v>5.2903294790681734</v>
      </c>
      <c r="P236" s="30">
        <v>4.75</v>
      </c>
      <c r="Q236" s="27" t="s">
        <v>107</v>
      </c>
      <c r="R236" s="31">
        <v>2</v>
      </c>
      <c r="S236" s="25" t="s">
        <v>3590</v>
      </c>
      <c r="T236" s="25" t="s">
        <v>110</v>
      </c>
      <c r="U236" s="25" t="s">
        <v>3613</v>
      </c>
      <c r="V236" s="25" t="s">
        <v>128</v>
      </c>
      <c r="W236" s="23" t="s">
        <v>1001</v>
      </c>
      <c r="X236" s="23" t="s">
        <v>1002</v>
      </c>
      <c r="Y236" s="23" t="s">
        <v>999</v>
      </c>
      <c r="Z236" s="23" t="s">
        <v>1066</v>
      </c>
      <c r="AA236" s="23" t="s">
        <v>114</v>
      </c>
      <c r="AB236" s="23" t="s">
        <v>108</v>
      </c>
      <c r="AC236" s="23" t="s">
        <v>2274</v>
      </c>
      <c r="AD236" s="25">
        <f t="shared" ca="1" si="43"/>
        <v>0.75890410958904109</v>
      </c>
      <c r="AE236" s="32">
        <v>750000000</v>
      </c>
      <c r="AF236" s="33">
        <f>VLOOKUP(J236,Library!A:B,2,0)</f>
        <v>3</v>
      </c>
      <c r="AG236" s="33">
        <f>VLOOKUP(J236,Library!A:G,7,0)</f>
        <v>3</v>
      </c>
      <c r="AH236" s="28">
        <f>VLOOKUP(W236,Library!W:X,2,0)</f>
        <v>6</v>
      </c>
      <c r="AI236" s="28">
        <f>VLOOKUP(X236,Library!Y:Z,2,0)</f>
        <v>6</v>
      </c>
      <c r="AJ236" s="28">
        <f>VLOOKUP(Y236,Library!AA:AB,2,0)</f>
        <v>5</v>
      </c>
      <c r="AK236" s="33">
        <f>IF(MAX(AH236,AI236,AJ236)=0,VLOOKUP(I236,Library!$J:$P,7,0),MAX(AH236,AI236,AJ236))</f>
        <v>6</v>
      </c>
      <c r="AL236" s="33">
        <f t="shared" ca="1" si="40"/>
        <v>2</v>
      </c>
      <c r="AM236" s="33">
        <f>VLOOKUP(AB236,Library!T:U,2,0)</f>
        <v>1</v>
      </c>
      <c r="AN236" s="34">
        <f t="shared" ca="1" si="41"/>
        <v>3.55</v>
      </c>
      <c r="AO236" s="33">
        <f t="shared" ca="1" si="42"/>
        <v>4</v>
      </c>
      <c r="AP236" s="28" t="s">
        <v>136</v>
      </c>
      <c r="AQ236" s="25" t="s">
        <v>128</v>
      </c>
      <c r="AR236" s="28" t="s">
        <v>2559</v>
      </c>
      <c r="AS236" s="28" t="s">
        <v>2560</v>
      </c>
      <c r="AT236" s="28" t="s">
        <v>1842</v>
      </c>
      <c r="AU236" s="23" t="s">
        <v>2561</v>
      </c>
      <c r="AV236" s="23" t="s">
        <v>35</v>
      </c>
      <c r="AW236" s="25" t="s">
        <v>128</v>
      </c>
      <c r="AX236" s="25" t="s">
        <v>128</v>
      </c>
      <c r="AY236" s="25" t="s">
        <v>128</v>
      </c>
      <c r="AZ236" s="25" t="s">
        <v>128</v>
      </c>
      <c r="BA236" s="25" t="s">
        <v>128</v>
      </c>
      <c r="BB236" s="25" t="s">
        <v>128</v>
      </c>
      <c r="BC236" s="25" t="s">
        <v>128</v>
      </c>
      <c r="BD236" s="25" t="s">
        <v>128</v>
      </c>
      <c r="BE236" s="25" t="s">
        <v>128</v>
      </c>
      <c r="BF236" s="25" t="s">
        <v>128</v>
      </c>
      <c r="BG236" s="25" t="s">
        <v>128</v>
      </c>
      <c r="BH236" s="25" t="s">
        <v>128</v>
      </c>
      <c r="BI236" s="25" t="s">
        <v>114</v>
      </c>
      <c r="BJ236" s="23" t="s">
        <v>128</v>
      </c>
      <c r="BK236" t="s">
        <v>1113</v>
      </c>
      <c r="BL236" s="23" t="s">
        <v>772</v>
      </c>
      <c r="BM236" s="28">
        <v>57281000</v>
      </c>
      <c r="BN236" s="72">
        <f t="shared" si="36"/>
        <v>7.637466666666666E-2</v>
      </c>
    </row>
    <row r="237" spans="1:66" ht="15">
      <c r="A237" s="28">
        <v>233</v>
      </c>
      <c r="B237" s="23" t="s">
        <v>774</v>
      </c>
      <c r="C237" s="28" t="s">
        <v>1378</v>
      </c>
      <c r="D237" s="27" t="s">
        <v>773</v>
      </c>
      <c r="E237" s="43" t="str">
        <f>IF(AW237="Y","Defaulted",IF(OR(IFERROR(_xlfn.XLOOKUP(I237,Library!$J:$J,Library!$P:$P),AK237)=6,IFERROR(_xlfn.XLOOKUP(I237,Library!$J:$J,Library!$P:$P),AK237)=7),"N/A",AO237))</f>
        <v>N/A</v>
      </c>
      <c r="F237" s="25" t="str">
        <f t="shared" si="37"/>
        <v>Y</v>
      </c>
      <c r="G237" s="25" t="str">
        <f t="shared" si="38"/>
        <v>N</v>
      </c>
      <c r="H237" s="25" t="s">
        <v>128</v>
      </c>
      <c r="I237" s="29" t="s">
        <v>1957</v>
      </c>
      <c r="J237" s="44" t="str">
        <f t="shared" si="39"/>
        <v>非投资级/无评级优先可赎回/可售回债</v>
      </c>
      <c r="K237" s="27" t="s">
        <v>762</v>
      </c>
      <c r="L237" s="29">
        <v>97.32</v>
      </c>
      <c r="M237" s="29">
        <v>97.513999999999996</v>
      </c>
      <c r="N237" s="29">
        <v>6.5065027912477946</v>
      </c>
      <c r="O237" s="29">
        <v>6.3842679597371434</v>
      </c>
      <c r="P237" s="30">
        <v>4.8499999999999996</v>
      </c>
      <c r="Q237" s="27" t="s">
        <v>107</v>
      </c>
      <c r="R237" s="31">
        <v>2</v>
      </c>
      <c r="S237" s="25" t="s">
        <v>3526</v>
      </c>
      <c r="T237" s="25" t="s">
        <v>110</v>
      </c>
      <c r="U237" s="25" t="s">
        <v>3710</v>
      </c>
      <c r="V237" s="25" t="s">
        <v>128</v>
      </c>
      <c r="W237" s="23" t="s">
        <v>8</v>
      </c>
      <c r="X237" s="23" t="s">
        <v>1002</v>
      </c>
      <c r="Y237" s="23" t="s">
        <v>999</v>
      </c>
      <c r="Z237" s="23" t="s">
        <v>1066</v>
      </c>
      <c r="AA237" s="23" t="s">
        <v>1041</v>
      </c>
      <c r="AB237" s="23" t="s">
        <v>108</v>
      </c>
      <c r="AC237" s="23" t="s">
        <v>2275</v>
      </c>
      <c r="AD237" s="25">
        <f t="shared" ca="1" si="43"/>
        <v>1.7452054794520548</v>
      </c>
      <c r="AE237" s="32">
        <v>500000000</v>
      </c>
      <c r="AF237" s="33">
        <f>VLOOKUP(J237,Library!A:B,2,0)</f>
        <v>3</v>
      </c>
      <c r="AG237" s="33">
        <f>VLOOKUP(J237,Library!A:G,7,0)</f>
        <v>3</v>
      </c>
      <c r="AH237" s="28" t="str">
        <f>VLOOKUP(W237,Library!W:X,2,0)</f>
        <v>N/A</v>
      </c>
      <c r="AI237" s="28">
        <f>VLOOKUP(X237,Library!Y:Z,2,0)</f>
        <v>6</v>
      </c>
      <c r="AJ237" s="28">
        <f>VLOOKUP(Y237,Library!AA:AB,2,0)</f>
        <v>5</v>
      </c>
      <c r="AK237" s="33">
        <f>IF(MAX(AH237,AI237,AJ237)=0,VLOOKUP(I237,Library!$J:$P,7,0),MAX(AH237,AI237,AJ237))</f>
        <v>6</v>
      </c>
      <c r="AL237" s="33">
        <f t="shared" ca="1" si="40"/>
        <v>3</v>
      </c>
      <c r="AM237" s="33">
        <f>VLOOKUP(AB237,Library!T:U,2,0)</f>
        <v>1</v>
      </c>
      <c r="AN237" s="34">
        <f t="shared" ca="1" si="41"/>
        <v>3.6499999999999995</v>
      </c>
      <c r="AO237" s="33">
        <f t="shared" ca="1" si="42"/>
        <v>4</v>
      </c>
      <c r="AP237" s="28" t="s">
        <v>136</v>
      </c>
      <c r="AQ237" s="25" t="s">
        <v>128</v>
      </c>
      <c r="AR237" s="28" t="s">
        <v>2562</v>
      </c>
      <c r="AS237" s="28" t="s">
        <v>2563</v>
      </c>
      <c r="AT237" s="28" t="s">
        <v>1843</v>
      </c>
      <c r="AU237" s="23" t="s">
        <v>2564</v>
      </c>
      <c r="AV237" s="23" t="s">
        <v>35</v>
      </c>
      <c r="AW237" s="25" t="s">
        <v>128</v>
      </c>
      <c r="AX237" s="25" t="s">
        <v>128</v>
      </c>
      <c r="AY237" s="25" t="s">
        <v>128</v>
      </c>
      <c r="AZ237" s="25" t="s">
        <v>128</v>
      </c>
      <c r="BA237" s="25" t="s">
        <v>128</v>
      </c>
      <c r="BB237" s="25" t="s">
        <v>128</v>
      </c>
      <c r="BC237" s="25" t="s">
        <v>128</v>
      </c>
      <c r="BD237" s="25" t="s">
        <v>128</v>
      </c>
      <c r="BE237" s="25" t="s">
        <v>128</v>
      </c>
      <c r="BF237" s="25" t="s">
        <v>128</v>
      </c>
      <c r="BG237" s="25" t="s">
        <v>128</v>
      </c>
      <c r="BH237" s="25" t="s">
        <v>128</v>
      </c>
      <c r="BI237" s="25" t="s">
        <v>114</v>
      </c>
      <c r="BJ237" s="23" t="s">
        <v>128</v>
      </c>
      <c r="BK237" t="s">
        <v>1113</v>
      </c>
      <c r="BL237" s="23" t="s">
        <v>774</v>
      </c>
      <c r="BM237" s="28">
        <v>81850000</v>
      </c>
      <c r="BN237" s="72">
        <f t="shared" si="36"/>
        <v>0.16370000000000001</v>
      </c>
    </row>
    <row r="238" spans="1:66" ht="15">
      <c r="A238" s="28">
        <v>234</v>
      </c>
      <c r="B238" s="23" t="s">
        <v>776</v>
      </c>
      <c r="C238" s="28" t="s">
        <v>1379</v>
      </c>
      <c r="D238" s="27" t="s">
        <v>775</v>
      </c>
      <c r="E238" s="43">
        <f ca="1">IF(AW238="Y","Defaulted",IF(OR(IFERROR(_xlfn.XLOOKUP(I238,Library!$J:$J,Library!$P:$P),AK238)=6,IFERROR(_xlfn.XLOOKUP(I238,Library!$J:$J,Library!$P:$P),AK238)=7),"N/A",AO238))</f>
        <v>3</v>
      </c>
      <c r="F238" s="25" t="str">
        <f t="shared" si="37"/>
        <v>Y</v>
      </c>
      <c r="G238" s="25" t="str">
        <f t="shared" si="38"/>
        <v>Y</v>
      </c>
      <c r="H238" s="25" t="s">
        <v>128</v>
      </c>
      <c r="I238" s="29" t="s">
        <v>1958</v>
      </c>
      <c r="J238" s="44" t="str">
        <f t="shared" si="39"/>
        <v>投资级别优先可赎回/可售回债</v>
      </c>
      <c r="K238" s="27" t="s">
        <v>762</v>
      </c>
      <c r="L238" s="29">
        <v>101.054</v>
      </c>
      <c r="M238" s="29">
        <v>101.17100000000001</v>
      </c>
      <c r="N238" s="29">
        <v>4.8997858869685151</v>
      </c>
      <c r="O238" s="29">
        <v>4.8451300101245316</v>
      </c>
      <c r="P238" s="30">
        <v>5.65</v>
      </c>
      <c r="Q238" s="27" t="s">
        <v>107</v>
      </c>
      <c r="R238" s="31">
        <v>2</v>
      </c>
      <c r="S238" s="25" t="s">
        <v>3691</v>
      </c>
      <c r="T238" s="25" t="s">
        <v>110</v>
      </c>
      <c r="U238" s="25" t="s">
        <v>3711</v>
      </c>
      <c r="V238" s="25" t="s">
        <v>128</v>
      </c>
      <c r="W238" s="23" t="s">
        <v>993</v>
      </c>
      <c r="X238" s="23" t="s">
        <v>990</v>
      </c>
      <c r="Y238" s="23" t="s">
        <v>989</v>
      </c>
      <c r="Z238" s="23" t="s">
        <v>1066</v>
      </c>
      <c r="AA238" s="23" t="s">
        <v>114</v>
      </c>
      <c r="AB238" s="23" t="s">
        <v>108</v>
      </c>
      <c r="AC238" s="23" t="s">
        <v>2276</v>
      </c>
      <c r="AD238" s="25">
        <f t="shared" ca="1" si="43"/>
        <v>2.2767123287671232</v>
      </c>
      <c r="AE238" s="32">
        <v>1892760000</v>
      </c>
      <c r="AF238" s="33">
        <f>VLOOKUP(J238,Library!A:B,2,0)</f>
        <v>1</v>
      </c>
      <c r="AG238" s="33">
        <f>VLOOKUP(J238,Library!A:G,7,0)</f>
        <v>3</v>
      </c>
      <c r="AH238" s="28">
        <f>VLOOKUP(W238,Library!W:X,2,0)</f>
        <v>4</v>
      </c>
      <c r="AI238" s="28">
        <f>VLOOKUP(X238,Library!Y:Z,2,0)</f>
        <v>4</v>
      </c>
      <c r="AJ238" s="28">
        <f>VLOOKUP(Y238,Library!AA:AB,2,0)</f>
        <v>4</v>
      </c>
      <c r="AK238" s="33">
        <f>IF(MAX(AH238,AI238,AJ238)=0,VLOOKUP(I238,Library!$J:$P,7,0),MAX(AH238,AI238,AJ238))</f>
        <v>4</v>
      </c>
      <c r="AL238" s="33">
        <f t="shared" ca="1" si="40"/>
        <v>3</v>
      </c>
      <c r="AM238" s="33">
        <f>VLOOKUP(AB238,Library!T:U,2,0)</f>
        <v>1</v>
      </c>
      <c r="AN238" s="34">
        <f t="shared" ca="1" si="41"/>
        <v>2.4500000000000002</v>
      </c>
      <c r="AO238" s="33">
        <f t="shared" ca="1" si="42"/>
        <v>3</v>
      </c>
      <c r="AP238" s="28" t="s">
        <v>136</v>
      </c>
      <c r="AQ238" s="25" t="s">
        <v>128</v>
      </c>
      <c r="AR238" s="28" t="s">
        <v>2565</v>
      </c>
      <c r="AS238" s="28" t="s">
        <v>2566</v>
      </c>
      <c r="AT238" s="28" t="s">
        <v>1844</v>
      </c>
      <c r="AU238" s="23" t="s">
        <v>2567</v>
      </c>
      <c r="AV238" s="23" t="s">
        <v>35</v>
      </c>
      <c r="AW238" s="25" t="s">
        <v>128</v>
      </c>
      <c r="AX238" s="25" t="s">
        <v>128</v>
      </c>
      <c r="AY238" s="25" t="s">
        <v>128</v>
      </c>
      <c r="AZ238" s="25" t="s">
        <v>128</v>
      </c>
      <c r="BA238" s="25" t="s">
        <v>128</v>
      </c>
      <c r="BB238" s="25" t="s">
        <v>110</v>
      </c>
      <c r="BC238" s="25" t="s">
        <v>110</v>
      </c>
      <c r="BD238" s="25" t="s">
        <v>128</v>
      </c>
      <c r="BE238" s="25" t="s">
        <v>128</v>
      </c>
      <c r="BF238" s="25" t="s">
        <v>128</v>
      </c>
      <c r="BG238" s="25" t="s">
        <v>128</v>
      </c>
      <c r="BH238" s="25" t="s">
        <v>128</v>
      </c>
      <c r="BI238" s="25" t="s">
        <v>114</v>
      </c>
      <c r="BJ238" s="23" t="s">
        <v>128</v>
      </c>
      <c r="BK238" t="s">
        <v>1113</v>
      </c>
      <c r="BL238" s="23" t="s">
        <v>776</v>
      </c>
      <c r="BM238" s="28">
        <v>70249000</v>
      </c>
      <c r="BN238" s="72">
        <f t="shared" si="36"/>
        <v>3.7114583993744586E-2</v>
      </c>
    </row>
    <row r="239" spans="1:66" ht="15">
      <c r="A239" s="28">
        <v>235</v>
      </c>
      <c r="B239" s="23" t="s">
        <v>777</v>
      </c>
      <c r="C239" s="28" t="s">
        <v>1380</v>
      </c>
      <c r="D239" s="27" t="s">
        <v>778</v>
      </c>
      <c r="E239" s="43" t="str">
        <f>IF(AW239="Y","Defaulted",IF(OR(IFERROR(_xlfn.XLOOKUP(I239,Library!$J:$J,Library!$P:$P),AK239)=6,IFERROR(_xlfn.XLOOKUP(I239,Library!$J:$J,Library!$P:$P),AK239)=7),"N/A",AO239))</f>
        <v>Defaulted</v>
      </c>
      <c r="F239" s="25" t="str">
        <f t="shared" si="37"/>
        <v>Y</v>
      </c>
      <c r="G239" s="25" t="str">
        <f t="shared" si="38"/>
        <v>Y</v>
      </c>
      <c r="H239" s="25" t="s">
        <v>128</v>
      </c>
      <c r="I239" s="29" t="s">
        <v>1535</v>
      </c>
      <c r="J239" s="44" t="str">
        <f t="shared" ref="J239:J266" si="44">IF(AQ239="Y","存款证",
IF(BF239="Y","应急可转债",
IF(BK239="Government","主权债",
IF(AND(BF239="N",BE239="Y"),"永续债/优先股",
IF(AND(BF239="N",BG239="Y"),"保释债（Bail in feature）",
IF(AND(BF239="N",OR(AY239="Y",AZ239="5")),"可转换/可交换债券",
IF(AND(BF239="N",BE239="N",BG239="N",BH239="Y"),"多担保人债券",
IF(AND(AK239&lt;5,T239="N",V239="N",AX239="N"),"投资级别优先普通债",
IF(AND(AK239&lt;5,OR(T239="Y",V239="Y"),AX239="N"),"投资级别优先可赎回/可售回债",
IF(AND(AK239&lt;5,T239="N",V239="N",AX239="Y"),"投资级别次级普通债",
IF(AND(AK239&lt;5,OR(T239="Y",V239="Y"),AX239="Y"),"投资级别次级可赎回/可售回债",
IF(AND(OR(AK239=5,AK239=6,AK239=7),T239="N",V239="N",AX239="N"),"非投资级/无评级优先普通债",
IF(AND(OR(AK239=5,AK239=6,AK239=7),OR(T239="Y",V239="Y"),AX239="N"),"非投资级/无评级优先可赎回/可售回债",
IF(AND(OR(AK239=5,AK239=6,AK239=7),T239="N",V239="N",AX239="Y"),"非投资级/无评级次级普通债",
IF(AND(OR(AK239=5,AK239=6,AK239=7),OR(T239="Y",V239="Y"),AX239="Y"),"非投资级/无评级次级可赎回/可售回债")))))))))))))))</f>
        <v>多担保人债券</v>
      </c>
      <c r="K239" s="27" t="s">
        <v>23</v>
      </c>
      <c r="L239" s="29">
        <v>4.3949999999999996</v>
      </c>
      <c r="M239" s="29">
        <v>4.63</v>
      </c>
      <c r="N239" s="29">
        <v>130.83048919226394</v>
      </c>
      <c r="O239" s="29">
        <v>124.19006479481642</v>
      </c>
      <c r="P239" s="30">
        <v>5.75</v>
      </c>
      <c r="Q239" s="27" t="s">
        <v>107</v>
      </c>
      <c r="R239" s="31">
        <v>2</v>
      </c>
      <c r="S239" s="25" t="s">
        <v>114</v>
      </c>
      <c r="T239" s="25" t="s">
        <v>110</v>
      </c>
      <c r="U239" s="25" t="s">
        <v>114</v>
      </c>
      <c r="V239" s="25" t="s">
        <v>128</v>
      </c>
      <c r="W239" s="23" t="s">
        <v>956</v>
      </c>
      <c r="X239" s="23" t="s">
        <v>8</v>
      </c>
      <c r="Y239" s="23" t="s">
        <v>8</v>
      </c>
      <c r="Z239" s="23" t="s">
        <v>1118</v>
      </c>
      <c r="AA239" s="23" t="s">
        <v>1056</v>
      </c>
      <c r="AB239" s="23" t="s">
        <v>108</v>
      </c>
      <c r="AC239" s="23" t="s">
        <v>2277</v>
      </c>
      <c r="AD239" s="25">
        <f t="shared" ca="1" si="43"/>
        <v>-1.3232876712328767</v>
      </c>
      <c r="AE239" s="32">
        <v>500000000</v>
      </c>
      <c r="AF239" s="33">
        <f>VLOOKUP(J239,Library!A:B,2,0)</f>
        <v>3</v>
      </c>
      <c r="AG239" s="33">
        <f>VLOOKUP(J239,Library!A:G,7,0)</f>
        <v>3</v>
      </c>
      <c r="AH239" s="28" t="str">
        <f>VLOOKUP(W239,Library!W:X,2,0)</f>
        <v>N/A</v>
      </c>
      <c r="AI239" s="28" t="str">
        <f>VLOOKUP(X239,Library!Y:Z,2,0)</f>
        <v>N/A</v>
      </c>
      <c r="AJ239" s="28" t="str">
        <f>VLOOKUP(Y239,Library!AA:AB,2,0)</f>
        <v>N/A</v>
      </c>
      <c r="AK239" s="33">
        <f>IF(MAX(AH239,AI239,AJ239)=0,VLOOKUP(I239,Library!$J:$P,7,0),MAX(AH239,AI239,AJ239))</f>
        <v>6</v>
      </c>
      <c r="AL239" s="33" t="str">
        <f t="shared" ca="1" si="40"/>
        <v/>
      </c>
      <c r="AM239" s="33">
        <f>VLOOKUP(AB239,Library!T:U,2,0)</f>
        <v>1</v>
      </c>
      <c r="AN239" s="34" t="e">
        <f t="shared" ca="1" si="41"/>
        <v>#VALUE!</v>
      </c>
      <c r="AO239" s="33" t="e">
        <f t="shared" ca="1" si="42"/>
        <v>#VALUE!</v>
      </c>
      <c r="AP239" s="28" t="s">
        <v>136</v>
      </c>
      <c r="AQ239" s="25" t="s">
        <v>128</v>
      </c>
      <c r="AR239" s="28" t="s">
        <v>2569</v>
      </c>
      <c r="AS239" s="28" t="s">
        <v>1560</v>
      </c>
      <c r="AT239" s="28" t="s">
        <v>1561</v>
      </c>
      <c r="AU239" s="23" t="s">
        <v>2570</v>
      </c>
      <c r="AV239" s="23" t="s">
        <v>35</v>
      </c>
      <c r="AW239" s="25" t="s">
        <v>110</v>
      </c>
      <c r="AX239" s="25" t="s">
        <v>128</v>
      </c>
      <c r="AY239" s="25" t="s">
        <v>128</v>
      </c>
      <c r="AZ239" s="25" t="s">
        <v>128</v>
      </c>
      <c r="BA239" s="25" t="s">
        <v>128</v>
      </c>
      <c r="BB239" s="25" t="s">
        <v>128</v>
      </c>
      <c r="BC239" s="25" t="s">
        <v>128</v>
      </c>
      <c r="BD239" s="25" t="s">
        <v>128</v>
      </c>
      <c r="BE239" s="25" t="s">
        <v>128</v>
      </c>
      <c r="BF239" s="25" t="s">
        <v>128</v>
      </c>
      <c r="BG239" s="25" t="s">
        <v>128</v>
      </c>
      <c r="BH239" s="25" t="s">
        <v>110</v>
      </c>
      <c r="BI239" s="25" t="s">
        <v>114</v>
      </c>
      <c r="BJ239" s="23" t="s">
        <v>128</v>
      </c>
      <c r="BK239" t="s">
        <v>1042</v>
      </c>
      <c r="BL239" s="23" t="s">
        <v>777</v>
      </c>
      <c r="BM239" s="28">
        <v>11300000</v>
      </c>
      <c r="BN239" s="72">
        <f t="shared" si="36"/>
        <v>2.2599999999999999E-2</v>
      </c>
    </row>
    <row r="240" spans="1:66" ht="15">
      <c r="A240" s="28">
        <v>236</v>
      </c>
      <c r="B240" s="23" t="s">
        <v>779</v>
      </c>
      <c r="C240" s="28" t="s">
        <v>1381</v>
      </c>
      <c r="D240" s="27" t="s">
        <v>778</v>
      </c>
      <c r="E240" s="43" t="str">
        <f>IF(AW240="Y","Defaulted",IF(OR(IFERROR(_xlfn.XLOOKUP(I240,Library!$J:$J,Library!$P:$P),AK240)=6,IFERROR(_xlfn.XLOOKUP(I240,Library!$J:$J,Library!$P:$P),AK240)=7),"N/A",AO240))</f>
        <v>Defaulted</v>
      </c>
      <c r="F240" s="25" t="str">
        <f t="shared" si="37"/>
        <v>Y</v>
      </c>
      <c r="G240" s="25" t="str">
        <f t="shared" si="38"/>
        <v>Y</v>
      </c>
      <c r="H240" s="25" t="s">
        <v>128</v>
      </c>
      <c r="I240" s="29" t="s">
        <v>1535</v>
      </c>
      <c r="J240" s="44" t="str">
        <f t="shared" si="44"/>
        <v>多担保人债券</v>
      </c>
      <c r="K240" s="27" t="s">
        <v>23</v>
      </c>
      <c r="L240" s="29">
        <v>4.5460000000000003</v>
      </c>
      <c r="M240" s="29">
        <v>4.8730000000000002</v>
      </c>
      <c r="N240" s="29">
        <v>58146.536261802452</v>
      </c>
      <c r="O240" s="29">
        <v>54058.817029471684</v>
      </c>
      <c r="P240" s="30">
        <v>5.5</v>
      </c>
      <c r="Q240" s="27" t="s">
        <v>107</v>
      </c>
      <c r="R240" s="31">
        <v>2</v>
      </c>
      <c r="S240" s="25" t="s">
        <v>3502</v>
      </c>
      <c r="T240" s="25" t="s">
        <v>110</v>
      </c>
      <c r="U240" s="25" t="s">
        <v>114</v>
      </c>
      <c r="V240" s="25" t="s">
        <v>128</v>
      </c>
      <c r="W240" s="23" t="s">
        <v>956</v>
      </c>
      <c r="X240" s="23" t="s">
        <v>8</v>
      </c>
      <c r="Y240" s="23" t="s">
        <v>8</v>
      </c>
      <c r="Z240" s="23" t="s">
        <v>1118</v>
      </c>
      <c r="AA240" s="23" t="s">
        <v>1056</v>
      </c>
      <c r="AB240" s="23" t="s">
        <v>108</v>
      </c>
      <c r="AC240" s="23" t="s">
        <v>2278</v>
      </c>
      <c r="AD240" s="25">
        <f t="shared" ca="1" si="43"/>
        <v>4.6575342465753428E-2</v>
      </c>
      <c r="AE240" s="32">
        <v>450000000</v>
      </c>
      <c r="AF240" s="33">
        <f>VLOOKUP(J240,Library!A:B,2,0)</f>
        <v>3</v>
      </c>
      <c r="AG240" s="33">
        <f>VLOOKUP(J240,Library!A:G,7,0)</f>
        <v>3</v>
      </c>
      <c r="AH240" s="28" t="str">
        <f>VLOOKUP(W240,Library!W:X,2,0)</f>
        <v>N/A</v>
      </c>
      <c r="AI240" s="28" t="str">
        <f>VLOOKUP(X240,Library!Y:Z,2,0)</f>
        <v>N/A</v>
      </c>
      <c r="AJ240" s="28" t="str">
        <f>VLOOKUP(Y240,Library!AA:AB,2,0)</f>
        <v>N/A</v>
      </c>
      <c r="AK240" s="33">
        <f>IF(MAX(AH240,AI240,AJ240)=0,VLOOKUP(I240,Library!$J:$P,7,0),MAX(AH240,AI240,AJ240))</f>
        <v>6</v>
      </c>
      <c r="AL240" s="33">
        <f t="shared" ca="1" si="40"/>
        <v>2</v>
      </c>
      <c r="AM240" s="33">
        <f>VLOOKUP(AB240,Library!T:U,2,0)</f>
        <v>1</v>
      </c>
      <c r="AN240" s="34">
        <f t="shared" ca="1" si="41"/>
        <v>3.55</v>
      </c>
      <c r="AO240" s="33">
        <f t="shared" ca="1" si="42"/>
        <v>4</v>
      </c>
      <c r="AP240" s="28" t="s">
        <v>136</v>
      </c>
      <c r="AQ240" s="25" t="s">
        <v>128</v>
      </c>
      <c r="AR240" s="28" t="s">
        <v>2569</v>
      </c>
      <c r="AS240" s="28" t="s">
        <v>1560</v>
      </c>
      <c r="AT240" s="28" t="s">
        <v>1561</v>
      </c>
      <c r="AU240" s="23" t="s">
        <v>2386</v>
      </c>
      <c r="AV240" s="23" t="s">
        <v>35</v>
      </c>
      <c r="AW240" s="25" t="s">
        <v>110</v>
      </c>
      <c r="AX240" s="25" t="s">
        <v>128</v>
      </c>
      <c r="AY240" s="25" t="s">
        <v>128</v>
      </c>
      <c r="AZ240" s="25" t="s">
        <v>128</v>
      </c>
      <c r="BA240" s="25" t="s">
        <v>128</v>
      </c>
      <c r="BB240" s="25" t="s">
        <v>128</v>
      </c>
      <c r="BC240" s="25" t="s">
        <v>128</v>
      </c>
      <c r="BD240" s="25" t="s">
        <v>128</v>
      </c>
      <c r="BE240" s="25" t="s">
        <v>128</v>
      </c>
      <c r="BF240" s="25" t="s">
        <v>128</v>
      </c>
      <c r="BG240" s="25" t="s">
        <v>128</v>
      </c>
      <c r="BH240" s="25" t="s">
        <v>110</v>
      </c>
      <c r="BI240" s="25" t="s">
        <v>114</v>
      </c>
      <c r="BJ240" s="23" t="s">
        <v>128</v>
      </c>
      <c r="BK240" t="s">
        <v>1042</v>
      </c>
      <c r="BL240" s="23" t="s">
        <v>779</v>
      </c>
      <c r="BM240" s="28">
        <v>3100000</v>
      </c>
      <c r="BN240" s="72">
        <f t="shared" si="36"/>
        <v>6.8888888888888888E-3</v>
      </c>
    </row>
    <row r="241" spans="1:66" ht="15">
      <c r="A241" s="28">
        <v>237</v>
      </c>
      <c r="B241" s="23" t="s">
        <v>780</v>
      </c>
      <c r="C241" s="28" t="s">
        <v>1382</v>
      </c>
      <c r="D241" s="27" t="s">
        <v>778</v>
      </c>
      <c r="E241" s="43" t="str">
        <f>IF(AW241="Y","Defaulted",IF(OR(IFERROR(_xlfn.XLOOKUP(I241,Library!$J:$J,Library!$P:$P),AK241)=6,IFERROR(_xlfn.XLOOKUP(I241,Library!$J:$J,Library!$P:$P),AK241)=7),"N/A",AO241))</f>
        <v>N/A</v>
      </c>
      <c r="F241" s="25" t="str">
        <f t="shared" si="37"/>
        <v>Y</v>
      </c>
      <c r="G241" s="25" t="str">
        <f t="shared" si="38"/>
        <v>Y</v>
      </c>
      <c r="H241" s="25" t="s">
        <v>128</v>
      </c>
      <c r="I241" s="29" t="s">
        <v>1535</v>
      </c>
      <c r="J241" s="44" t="str">
        <f t="shared" si="44"/>
        <v>永续债/优先股</v>
      </c>
      <c r="K241" s="27" t="s">
        <v>23</v>
      </c>
      <c r="L241" s="29">
        <v>1.41</v>
      </c>
      <c r="M241" s="29">
        <v>1.625</v>
      </c>
      <c r="N241" s="29">
        <v>564.93153400815663</v>
      </c>
      <c r="O241" s="29">
        <v>508.42796146044697</v>
      </c>
      <c r="P241" s="30">
        <v>15.124000000000001</v>
      </c>
      <c r="Q241" s="27" t="s">
        <v>126</v>
      </c>
      <c r="R241" s="31">
        <v>2</v>
      </c>
      <c r="S241" s="25" t="s">
        <v>3712</v>
      </c>
      <c r="T241" s="25" t="s">
        <v>110</v>
      </c>
      <c r="U241" s="25" t="s">
        <v>3708</v>
      </c>
      <c r="V241" s="25" t="s">
        <v>128</v>
      </c>
      <c r="W241" s="23" t="s">
        <v>8</v>
      </c>
      <c r="X241" s="23" t="s">
        <v>1144</v>
      </c>
      <c r="Y241" s="23" t="s">
        <v>8</v>
      </c>
      <c r="Z241" s="23" t="s">
        <v>1066</v>
      </c>
      <c r="AA241" s="23" t="s">
        <v>114</v>
      </c>
      <c r="AB241" s="23" t="s">
        <v>108</v>
      </c>
      <c r="AC241" s="23" t="s">
        <v>114</v>
      </c>
      <c r="AD241" s="25" t="str">
        <f t="shared" ca="1" si="43"/>
        <v>N/A</v>
      </c>
      <c r="AE241" s="32">
        <v>500000000</v>
      </c>
      <c r="AF241" s="33">
        <f>VLOOKUP(J241,Library!A:B,2,0)</f>
        <v>3</v>
      </c>
      <c r="AG241" s="33">
        <f>VLOOKUP(J241,Library!A:G,7,0)</f>
        <v>3</v>
      </c>
      <c r="AH241" s="28" t="str">
        <f>VLOOKUP(W241,Library!W:X,2,0)</f>
        <v>N/A</v>
      </c>
      <c r="AI241" s="28">
        <f>VLOOKUP(X241,Library!Y:Z,2,0)</f>
        <v>6</v>
      </c>
      <c r="AJ241" s="28" t="str">
        <f>VLOOKUP(Y241,Library!AA:AB,2,0)</f>
        <v>N/A</v>
      </c>
      <c r="AK241" s="33">
        <f>IF(MAX(AH241,AI241,AJ241)=0,VLOOKUP(I241,Library!$J:$P,7,0),MAX(AH241,AI241,AJ241))</f>
        <v>6</v>
      </c>
      <c r="AL241" s="33">
        <f t="shared" ca="1" si="40"/>
        <v>5</v>
      </c>
      <c r="AM241" s="33">
        <f>VLOOKUP(AB241,Library!T:U,2,0)</f>
        <v>1</v>
      </c>
      <c r="AN241" s="34">
        <f t="shared" ca="1" si="41"/>
        <v>3.8499999999999996</v>
      </c>
      <c r="AO241" s="33">
        <f t="shared" ca="1" si="42"/>
        <v>5</v>
      </c>
      <c r="AP241" s="28" t="s">
        <v>170</v>
      </c>
      <c r="AQ241" s="25" t="s">
        <v>128</v>
      </c>
      <c r="AR241" s="28" t="s">
        <v>2569</v>
      </c>
      <c r="AS241" s="28" t="s">
        <v>1560</v>
      </c>
      <c r="AT241" s="28" t="s">
        <v>1561</v>
      </c>
      <c r="AU241" s="23" t="s">
        <v>2227</v>
      </c>
      <c r="AV241" s="23" t="s">
        <v>130</v>
      </c>
      <c r="AW241" s="25" t="s">
        <v>128</v>
      </c>
      <c r="AX241" s="25" t="s">
        <v>128</v>
      </c>
      <c r="AY241" s="25" t="s">
        <v>128</v>
      </c>
      <c r="AZ241" s="25" t="s">
        <v>128</v>
      </c>
      <c r="BA241" s="25" t="s">
        <v>128</v>
      </c>
      <c r="BB241" s="25" t="s">
        <v>110</v>
      </c>
      <c r="BC241" s="25" t="s">
        <v>110</v>
      </c>
      <c r="BD241" s="25" t="s">
        <v>110</v>
      </c>
      <c r="BE241" s="25" t="s">
        <v>110</v>
      </c>
      <c r="BF241" s="25" t="s">
        <v>128</v>
      </c>
      <c r="BG241" s="25" t="s">
        <v>128</v>
      </c>
      <c r="BH241" s="25" t="s">
        <v>128</v>
      </c>
      <c r="BI241" s="25" t="s">
        <v>114</v>
      </c>
      <c r="BJ241" s="23" t="s">
        <v>128</v>
      </c>
      <c r="BK241" t="s">
        <v>1042</v>
      </c>
      <c r="BL241" s="23" t="s">
        <v>780</v>
      </c>
      <c r="BM241" s="28">
        <v>23200000</v>
      </c>
      <c r="BN241" s="72">
        <f t="shared" si="36"/>
        <v>4.6399999999999997E-2</v>
      </c>
    </row>
    <row r="242" spans="1:66" ht="15">
      <c r="A242" s="28">
        <v>238</v>
      </c>
      <c r="B242" s="23" t="s">
        <v>781</v>
      </c>
      <c r="C242" s="28" t="s">
        <v>1383</v>
      </c>
      <c r="D242" s="27" t="s">
        <v>2786</v>
      </c>
      <c r="E242" s="43" t="str">
        <f>IF(AW242="Y","Defaulted",IF(OR(IFERROR(_xlfn.XLOOKUP(I242,Library!$J:$J,Library!$P:$P),AK242)=6,IFERROR(_xlfn.XLOOKUP(I242,Library!$J:$J,Library!$P:$P),AK242)=7),"N/A",AO242))</f>
        <v>N/A</v>
      </c>
      <c r="F242" s="25" t="str">
        <f t="shared" si="37"/>
        <v>Y</v>
      </c>
      <c r="G242" s="25" t="str">
        <f t="shared" si="38"/>
        <v>Y</v>
      </c>
      <c r="H242" s="25" t="s">
        <v>128</v>
      </c>
      <c r="I242" s="29" t="s">
        <v>1960</v>
      </c>
      <c r="J242" s="44" t="str">
        <f t="shared" si="44"/>
        <v>多担保人债券</v>
      </c>
      <c r="K242" s="27" t="s">
        <v>23</v>
      </c>
      <c r="L242" s="29">
        <v>99.882999999999996</v>
      </c>
      <c r="M242" s="29">
        <v>99.938000000000002</v>
      </c>
      <c r="N242" s="29">
        <v>7.5891927851173255</v>
      </c>
      <c r="O242" s="29">
        <v>6.3751114259307782</v>
      </c>
      <c r="P242" s="30">
        <v>5.125</v>
      </c>
      <c r="Q242" s="27" t="s">
        <v>107</v>
      </c>
      <c r="R242" s="31">
        <v>2</v>
      </c>
      <c r="S242" s="25" t="s">
        <v>3713</v>
      </c>
      <c r="T242" s="25" t="s">
        <v>110</v>
      </c>
      <c r="U242" s="25" t="s">
        <v>114</v>
      </c>
      <c r="V242" s="25" t="s">
        <v>128</v>
      </c>
      <c r="W242" s="23" t="s">
        <v>8</v>
      </c>
      <c r="X242" s="23" t="s">
        <v>1145</v>
      </c>
      <c r="Y242" s="23" t="s">
        <v>8</v>
      </c>
      <c r="Z242" s="23" t="s">
        <v>2064</v>
      </c>
      <c r="AA242" s="23" t="s">
        <v>1056</v>
      </c>
      <c r="AB242" s="23" t="s">
        <v>108</v>
      </c>
      <c r="AC242" s="23" t="s">
        <v>2279</v>
      </c>
      <c r="AD242" s="25">
        <f t="shared" ca="1" si="43"/>
        <v>5.4794520547945202E-2</v>
      </c>
      <c r="AE242" s="32">
        <v>500000000</v>
      </c>
      <c r="AF242" s="33">
        <f>VLOOKUP(J242,Library!A:B,2,0)</f>
        <v>3</v>
      </c>
      <c r="AG242" s="33">
        <f>VLOOKUP(J242,Library!A:G,7,0)</f>
        <v>3</v>
      </c>
      <c r="AH242" s="28" t="str">
        <f>VLOOKUP(W242,Library!W:X,2,0)</f>
        <v>N/A</v>
      </c>
      <c r="AI242" s="28">
        <f>VLOOKUP(X242,Library!Y:Z,2,0)</f>
        <v>6</v>
      </c>
      <c r="AJ242" s="28" t="str">
        <f>VLOOKUP(Y242,Library!AA:AB,2,0)</f>
        <v>N/A</v>
      </c>
      <c r="AK242" s="33">
        <f>IF(MAX(AH242,AI242,AJ242)=0,VLOOKUP(I242,Library!$J:$P,7,0),MAX(AH242,AI242,AJ242))</f>
        <v>6</v>
      </c>
      <c r="AL242" s="33">
        <f t="shared" ca="1" si="40"/>
        <v>2</v>
      </c>
      <c r="AM242" s="33">
        <f>VLOOKUP(AB242,Library!T:U,2,0)</f>
        <v>1</v>
      </c>
      <c r="AN242" s="34">
        <f t="shared" ca="1" si="41"/>
        <v>3.55</v>
      </c>
      <c r="AO242" s="33">
        <f t="shared" ca="1" si="42"/>
        <v>4</v>
      </c>
      <c r="AP242" s="28" t="s">
        <v>136</v>
      </c>
      <c r="AQ242" s="25" t="s">
        <v>128</v>
      </c>
      <c r="AR242" s="28" t="s">
        <v>2571</v>
      </c>
      <c r="AS242" s="28" t="s">
        <v>2572</v>
      </c>
      <c r="AT242" s="28" t="s">
        <v>1845</v>
      </c>
      <c r="AU242" s="23" t="s">
        <v>2573</v>
      </c>
      <c r="AV242" s="23" t="s">
        <v>35</v>
      </c>
      <c r="AW242" s="25" t="s">
        <v>128</v>
      </c>
      <c r="AX242" s="25" t="s">
        <v>128</v>
      </c>
      <c r="AY242" s="25" t="s">
        <v>128</v>
      </c>
      <c r="AZ242" s="25" t="s">
        <v>128</v>
      </c>
      <c r="BA242" s="25" t="s">
        <v>128</v>
      </c>
      <c r="BB242" s="25" t="s">
        <v>128</v>
      </c>
      <c r="BC242" s="25" t="s">
        <v>128</v>
      </c>
      <c r="BD242" s="25" t="s">
        <v>128</v>
      </c>
      <c r="BE242" s="25" t="s">
        <v>128</v>
      </c>
      <c r="BF242" s="25" t="s">
        <v>128</v>
      </c>
      <c r="BG242" s="25" t="s">
        <v>128</v>
      </c>
      <c r="BH242" s="25" t="s">
        <v>110</v>
      </c>
      <c r="BI242" s="25" t="s">
        <v>114</v>
      </c>
      <c r="BJ242" s="23" t="s">
        <v>128</v>
      </c>
      <c r="BK242" t="s">
        <v>1042</v>
      </c>
      <c r="BL242" s="23" t="s">
        <v>781</v>
      </c>
      <c r="BM242" s="28">
        <v>9852000</v>
      </c>
      <c r="BN242" s="72">
        <f t="shared" si="36"/>
        <v>1.9703999999999999E-2</v>
      </c>
    </row>
    <row r="243" spans="1:66" ht="15">
      <c r="A243" s="28">
        <v>239</v>
      </c>
      <c r="B243" s="23" t="s">
        <v>783</v>
      </c>
      <c r="C243" s="28" t="s">
        <v>1384</v>
      </c>
      <c r="D243" s="27" t="s">
        <v>782</v>
      </c>
      <c r="E243" s="43" t="str">
        <f>IF(AW243="Y","Defaulted",IF(OR(IFERROR(_xlfn.XLOOKUP(I243,Library!$J:$J,Library!$P:$P),AK243)=6,IFERROR(_xlfn.XLOOKUP(I243,Library!$J:$J,Library!$P:$P),AK243)=7),"N/A",AO243))</f>
        <v>Defaulted</v>
      </c>
      <c r="F243" s="25" t="str">
        <f t="shared" si="37"/>
        <v>Y</v>
      </c>
      <c r="G243" s="25" t="str">
        <f t="shared" si="38"/>
        <v>Y</v>
      </c>
      <c r="H243" s="25" t="s">
        <v>128</v>
      </c>
      <c r="I243" s="29" t="s">
        <v>1962</v>
      </c>
      <c r="J243" s="44" t="str">
        <f t="shared" si="44"/>
        <v>多担保人债券</v>
      </c>
      <c r="K243" s="27" t="s">
        <v>23</v>
      </c>
      <c r="L243" s="29">
        <v>10.242000000000001</v>
      </c>
      <c r="M243" s="29">
        <v>10.403</v>
      </c>
      <c r="N243" s="29">
        <v>51.259519625073224</v>
      </c>
      <c r="O243" s="29">
        <v>50.46621166971066</v>
      </c>
      <c r="P243" s="30">
        <v>5.25</v>
      </c>
      <c r="Q243" s="27" t="s">
        <v>1505</v>
      </c>
      <c r="R243" s="31">
        <v>2</v>
      </c>
      <c r="S243" s="25" t="s">
        <v>114</v>
      </c>
      <c r="T243" s="25" t="s">
        <v>110</v>
      </c>
      <c r="U243" s="25" t="s">
        <v>114</v>
      </c>
      <c r="V243" s="25" t="s">
        <v>128</v>
      </c>
      <c r="W243" s="23" t="s">
        <v>8</v>
      </c>
      <c r="X243" s="23" t="s">
        <v>8</v>
      </c>
      <c r="Y243" s="23" t="s">
        <v>1017</v>
      </c>
      <c r="Z243" s="23" t="s">
        <v>1066</v>
      </c>
      <c r="AA243" s="23" t="s">
        <v>1056</v>
      </c>
      <c r="AB243" s="23" t="s">
        <v>108</v>
      </c>
      <c r="AC243" s="23" t="s">
        <v>2266</v>
      </c>
      <c r="AD243" s="25">
        <f t="shared" ca="1" si="43"/>
        <v>-0.52876712328767128</v>
      </c>
      <c r="AE243" s="32">
        <v>300000000</v>
      </c>
      <c r="AF243" s="33">
        <f>VLOOKUP(J243,Library!A:B,2,0)</f>
        <v>3</v>
      </c>
      <c r="AG243" s="33">
        <f>VLOOKUP(J243,Library!A:G,7,0)</f>
        <v>3</v>
      </c>
      <c r="AH243" s="28" t="str">
        <f>VLOOKUP(W243,Library!W:X,2,0)</f>
        <v>N/A</v>
      </c>
      <c r="AI243" s="28" t="str">
        <f>VLOOKUP(X243,Library!Y:Z,2,0)</f>
        <v>N/A</v>
      </c>
      <c r="AJ243" s="28" t="str">
        <f>VLOOKUP(Y243,Library!AA:AB,2,0)</f>
        <v>N/A</v>
      </c>
      <c r="AK243" s="33">
        <f>IF(MAX(AH243,AI243,AJ243)=0,VLOOKUP(I243,Library!$J:$P,7,0),MAX(AH243,AI243,AJ243))</f>
        <v>7</v>
      </c>
      <c r="AL243" s="33" t="str">
        <f t="shared" ref="AL243:AL266" ca="1" si="45">IF(AND(AD243&gt;=0,AD243&lt;=1),2,IF(AND(AD243&gt;1,AD243&lt;=5),3,IF(AND(AD243&gt;5,AD243&lt;=10),4,IF(OR(AD243&gt;10,AD243=""),5,""))))</f>
        <v/>
      </c>
      <c r="AM243" s="33">
        <f>VLOOKUP(AB243,Library!T:U,2,0)</f>
        <v>1</v>
      </c>
      <c r="AN243" s="34" t="e">
        <f t="shared" ref="AN243:AN266" ca="1" si="46">AF243*0.35+AG243*0.25+AK243*0.25+AL243*0.1+AM243*0.05</f>
        <v>#VALUE!</v>
      </c>
      <c r="AO243" s="33" t="e">
        <f t="shared" ref="AO243:AO266" ca="1" si="47">IF(AND(AN243&gt;=1,AN243&lt;=1.45),1,IF(AND(AN243&gt;1.45,AN243&lt;=2.1),2,IF(AND(AN243&gt;2.1,AN243&lt;=2.95),3,IF(AND(AN243&gt;2.95,AN243&lt;=3.65),4,IF(AND(AN243&gt;3.65,AN243&lt;=5),5,"")))))</f>
        <v>#VALUE!</v>
      </c>
      <c r="AP243" s="28" t="s">
        <v>136</v>
      </c>
      <c r="AQ243" s="25" t="s">
        <v>128</v>
      </c>
      <c r="AR243" s="28" t="s">
        <v>2574</v>
      </c>
      <c r="AS243" s="28" t="s">
        <v>2575</v>
      </c>
      <c r="AT243" s="28" t="s">
        <v>1730</v>
      </c>
      <c r="AU243" s="23" t="s">
        <v>2393</v>
      </c>
      <c r="AV243" s="23" t="s">
        <v>35</v>
      </c>
      <c r="AW243" s="25" t="s">
        <v>110</v>
      </c>
      <c r="AX243" s="25" t="s">
        <v>128</v>
      </c>
      <c r="AY243" s="25" t="s">
        <v>128</v>
      </c>
      <c r="AZ243" s="25" t="s">
        <v>128</v>
      </c>
      <c r="BA243" s="25" t="s">
        <v>128</v>
      </c>
      <c r="BB243" s="25" t="s">
        <v>128</v>
      </c>
      <c r="BC243" s="25" t="s">
        <v>128</v>
      </c>
      <c r="BD243" s="25" t="s">
        <v>128</v>
      </c>
      <c r="BE243" s="25" t="s">
        <v>128</v>
      </c>
      <c r="BF243" s="25" t="s">
        <v>128</v>
      </c>
      <c r="BG243" s="25" t="s">
        <v>128</v>
      </c>
      <c r="BH243" s="25" t="s">
        <v>110</v>
      </c>
      <c r="BI243" s="25" t="s">
        <v>114</v>
      </c>
      <c r="BJ243" s="23" t="s">
        <v>128</v>
      </c>
      <c r="BK243" t="s">
        <v>1042</v>
      </c>
      <c r="BL243" s="23" t="s">
        <v>783</v>
      </c>
      <c r="BM243" s="28">
        <v>19000000</v>
      </c>
      <c r="BN243" s="72">
        <f t="shared" si="36"/>
        <v>6.3333333333333339E-2</v>
      </c>
    </row>
    <row r="244" spans="1:66" ht="15">
      <c r="A244" s="28">
        <v>240</v>
      </c>
      <c r="B244" s="23" t="s">
        <v>784</v>
      </c>
      <c r="C244" s="28" t="s">
        <v>1385</v>
      </c>
      <c r="D244" s="27" t="s">
        <v>782</v>
      </c>
      <c r="E244" s="43" t="str">
        <f>IF(AW244="Y","Defaulted",IF(OR(IFERROR(_xlfn.XLOOKUP(I244,Library!$J:$J,Library!$P:$P),AK244)=6,IFERROR(_xlfn.XLOOKUP(I244,Library!$J:$J,Library!$P:$P),AK244)=7),"N/A",AO244))</f>
        <v>Defaulted</v>
      </c>
      <c r="F244" s="25" t="str">
        <f t="shared" si="37"/>
        <v>Y</v>
      </c>
      <c r="G244" s="25" t="str">
        <f t="shared" si="38"/>
        <v>Y</v>
      </c>
      <c r="H244" s="25" t="s">
        <v>128</v>
      </c>
      <c r="I244" s="29" t="s">
        <v>1962</v>
      </c>
      <c r="J244" s="44" t="str">
        <f t="shared" si="44"/>
        <v>多担保人债券</v>
      </c>
      <c r="K244" s="27" t="s">
        <v>23</v>
      </c>
      <c r="L244" s="29">
        <v>10.427</v>
      </c>
      <c r="M244" s="29">
        <v>10.643000000000001</v>
      </c>
      <c r="N244" s="29">
        <v>1096.7854294753149</v>
      </c>
      <c r="O244" s="29">
        <v>1075.212226096445</v>
      </c>
      <c r="P244" s="30">
        <v>4.8499999999999996</v>
      </c>
      <c r="Q244" s="27" t="s">
        <v>1505</v>
      </c>
      <c r="R244" s="31">
        <v>2</v>
      </c>
      <c r="S244" s="25" t="s">
        <v>3522</v>
      </c>
      <c r="T244" s="25" t="s">
        <v>110</v>
      </c>
      <c r="U244" s="25" t="s">
        <v>3675</v>
      </c>
      <c r="V244" s="25" t="s">
        <v>128</v>
      </c>
      <c r="W244" s="23" t="s">
        <v>956</v>
      </c>
      <c r="X244" s="23" t="s">
        <v>8</v>
      </c>
      <c r="Y244" s="23" t="s">
        <v>8</v>
      </c>
      <c r="Z244" s="23" t="s">
        <v>1066</v>
      </c>
      <c r="AA244" s="23" t="s">
        <v>1056</v>
      </c>
      <c r="AB244" s="23" t="s">
        <v>108</v>
      </c>
      <c r="AC244" s="23" t="s">
        <v>2282</v>
      </c>
      <c r="AD244" s="25">
        <f t="shared" ca="1" si="43"/>
        <v>0.62465753424657533</v>
      </c>
      <c r="AE244" s="32">
        <v>300000000</v>
      </c>
      <c r="AF244" s="33">
        <f>VLOOKUP(J244,Library!A:B,2,0)</f>
        <v>3</v>
      </c>
      <c r="AG244" s="33">
        <f>VLOOKUP(J244,Library!A:G,7,0)</f>
        <v>3</v>
      </c>
      <c r="AH244" s="28" t="str">
        <f>VLOOKUP(W244,Library!W:X,2,0)</f>
        <v>N/A</v>
      </c>
      <c r="AI244" s="28" t="str">
        <f>VLOOKUP(X244,Library!Y:Z,2,0)</f>
        <v>N/A</v>
      </c>
      <c r="AJ244" s="28" t="str">
        <f>VLOOKUP(Y244,Library!AA:AB,2,0)</f>
        <v>N/A</v>
      </c>
      <c r="AK244" s="33">
        <f>IF(MAX(AH244,AI244,AJ244)=0,VLOOKUP(I244,Library!$J:$P,7,0),MAX(AH244,AI244,AJ244))</f>
        <v>7</v>
      </c>
      <c r="AL244" s="33">
        <f t="shared" ca="1" si="45"/>
        <v>2</v>
      </c>
      <c r="AM244" s="33">
        <f>VLOOKUP(AB244,Library!T:U,2,0)</f>
        <v>1</v>
      </c>
      <c r="AN244" s="34">
        <f t="shared" ca="1" si="46"/>
        <v>3.8</v>
      </c>
      <c r="AO244" s="33">
        <f t="shared" ca="1" si="47"/>
        <v>5</v>
      </c>
      <c r="AP244" s="28" t="s">
        <v>136</v>
      </c>
      <c r="AQ244" s="25" t="s">
        <v>128</v>
      </c>
      <c r="AR244" s="28" t="s">
        <v>2574</v>
      </c>
      <c r="AS244" s="28" t="s">
        <v>2575</v>
      </c>
      <c r="AT244" s="28" t="s">
        <v>1730</v>
      </c>
      <c r="AU244" s="23" t="s">
        <v>2350</v>
      </c>
      <c r="AV244" s="23" t="s">
        <v>35</v>
      </c>
      <c r="AW244" s="25" t="s">
        <v>110</v>
      </c>
      <c r="AX244" s="25" t="s">
        <v>128</v>
      </c>
      <c r="AY244" s="25" t="s">
        <v>128</v>
      </c>
      <c r="AZ244" s="25" t="s">
        <v>128</v>
      </c>
      <c r="BA244" s="25" t="s">
        <v>128</v>
      </c>
      <c r="BB244" s="25" t="s">
        <v>128</v>
      </c>
      <c r="BC244" s="25" t="s">
        <v>128</v>
      </c>
      <c r="BD244" s="25" t="s">
        <v>128</v>
      </c>
      <c r="BE244" s="25" t="s">
        <v>128</v>
      </c>
      <c r="BF244" s="25" t="s">
        <v>128</v>
      </c>
      <c r="BG244" s="25" t="s">
        <v>128</v>
      </c>
      <c r="BH244" s="25" t="s">
        <v>110</v>
      </c>
      <c r="BI244" s="25" t="s">
        <v>114</v>
      </c>
      <c r="BJ244" s="23" t="s">
        <v>128</v>
      </c>
      <c r="BK244" t="s">
        <v>1042</v>
      </c>
      <c r="BL244" s="23" t="s">
        <v>784</v>
      </c>
      <c r="BM244" s="28">
        <v>13000000</v>
      </c>
      <c r="BN244" s="72">
        <f t="shared" si="36"/>
        <v>4.3333333333333335E-2</v>
      </c>
    </row>
    <row r="245" spans="1:66" ht="15">
      <c r="A245" s="28">
        <v>241</v>
      </c>
      <c r="B245" s="23" t="s">
        <v>785</v>
      </c>
      <c r="C245" s="28" t="s">
        <v>1386</v>
      </c>
      <c r="D245" s="27" t="s">
        <v>782</v>
      </c>
      <c r="E245" s="43" t="str">
        <f>IF(AW245="Y","Defaulted",IF(OR(IFERROR(_xlfn.XLOOKUP(I245,Library!$J:$J,Library!$P:$P),AK245)=6,IFERROR(_xlfn.XLOOKUP(I245,Library!$J:$J,Library!$P:$P),AK245)=7),"N/A",AO245))</f>
        <v>Defaulted</v>
      </c>
      <c r="F245" s="25" t="str">
        <f t="shared" si="37"/>
        <v>Y</v>
      </c>
      <c r="G245" s="25" t="str">
        <f t="shared" si="38"/>
        <v>Y</v>
      </c>
      <c r="H245" s="25" t="s">
        <v>128</v>
      </c>
      <c r="I245" s="29" t="s">
        <v>1962</v>
      </c>
      <c r="J245" s="44" t="str">
        <f t="shared" si="44"/>
        <v>多担保人债券</v>
      </c>
      <c r="K245" s="27" t="s">
        <v>23</v>
      </c>
      <c r="L245" s="29">
        <v>10.215</v>
      </c>
      <c r="M245" s="29">
        <v>10.43</v>
      </c>
      <c r="N245" s="29">
        <v>210.48755674701067</v>
      </c>
      <c r="O245" s="29">
        <v>207.80913055069399</v>
      </c>
      <c r="P245" s="30">
        <v>4.5</v>
      </c>
      <c r="Q245" s="27" t="s">
        <v>1505</v>
      </c>
      <c r="R245" s="31">
        <v>2</v>
      </c>
      <c r="S245" s="25" t="s">
        <v>3672</v>
      </c>
      <c r="T245" s="25" t="s">
        <v>110</v>
      </c>
      <c r="U245" s="25" t="s">
        <v>3675</v>
      </c>
      <c r="V245" s="25" t="s">
        <v>128</v>
      </c>
      <c r="W245" s="23" t="s">
        <v>8</v>
      </c>
      <c r="X245" s="23" t="s">
        <v>8</v>
      </c>
      <c r="Y245" s="23" t="s">
        <v>1017</v>
      </c>
      <c r="Z245" s="23" t="s">
        <v>1066</v>
      </c>
      <c r="AA245" s="23" t="s">
        <v>1056</v>
      </c>
      <c r="AB245" s="23" t="s">
        <v>108</v>
      </c>
      <c r="AC245" s="23" t="s">
        <v>2283</v>
      </c>
      <c r="AD245" s="25">
        <f t="shared" ca="1" si="43"/>
        <v>1.7068493150684931</v>
      </c>
      <c r="AE245" s="32">
        <v>300000000</v>
      </c>
      <c r="AF245" s="33">
        <f>VLOOKUP(J245,Library!A:B,2,0)</f>
        <v>3</v>
      </c>
      <c r="AG245" s="33">
        <f>VLOOKUP(J245,Library!A:G,7,0)</f>
        <v>3</v>
      </c>
      <c r="AH245" s="28" t="str">
        <f>VLOOKUP(W245,Library!W:X,2,0)</f>
        <v>N/A</v>
      </c>
      <c r="AI245" s="28" t="str">
        <f>VLOOKUP(X245,Library!Y:Z,2,0)</f>
        <v>N/A</v>
      </c>
      <c r="AJ245" s="28" t="str">
        <f>VLOOKUP(Y245,Library!AA:AB,2,0)</f>
        <v>N/A</v>
      </c>
      <c r="AK245" s="33">
        <f>IF(MAX(AH245,AI245,AJ245)=0,VLOOKUP(I245,Library!$J:$P,7,0),MAX(AH245,AI245,AJ245))</f>
        <v>7</v>
      </c>
      <c r="AL245" s="33">
        <f t="shared" ca="1" si="45"/>
        <v>3</v>
      </c>
      <c r="AM245" s="33">
        <f>VLOOKUP(AB245,Library!T:U,2,0)</f>
        <v>1</v>
      </c>
      <c r="AN245" s="34">
        <f t="shared" ca="1" si="46"/>
        <v>3.8999999999999995</v>
      </c>
      <c r="AO245" s="33">
        <f t="shared" ca="1" si="47"/>
        <v>5</v>
      </c>
      <c r="AP245" s="28" t="s">
        <v>136</v>
      </c>
      <c r="AQ245" s="25" t="s">
        <v>128</v>
      </c>
      <c r="AR245" s="28" t="s">
        <v>2574</v>
      </c>
      <c r="AS245" s="28" t="s">
        <v>2575</v>
      </c>
      <c r="AT245" s="28" t="s">
        <v>1730</v>
      </c>
      <c r="AU245" s="23" t="s">
        <v>2310</v>
      </c>
      <c r="AV245" s="23" t="s">
        <v>35</v>
      </c>
      <c r="AW245" s="25" t="s">
        <v>110</v>
      </c>
      <c r="AX245" s="25" t="s">
        <v>128</v>
      </c>
      <c r="AY245" s="25" t="s">
        <v>128</v>
      </c>
      <c r="AZ245" s="25" t="s">
        <v>128</v>
      </c>
      <c r="BA245" s="25" t="s">
        <v>128</v>
      </c>
      <c r="BB245" s="25" t="s">
        <v>128</v>
      </c>
      <c r="BC245" s="25" t="s">
        <v>128</v>
      </c>
      <c r="BD245" s="25" t="s">
        <v>128</v>
      </c>
      <c r="BE245" s="25" t="s">
        <v>128</v>
      </c>
      <c r="BF245" s="25" t="s">
        <v>128</v>
      </c>
      <c r="BG245" s="25" t="s">
        <v>128</v>
      </c>
      <c r="BH245" s="25" t="s">
        <v>110</v>
      </c>
      <c r="BI245" s="25" t="s">
        <v>114</v>
      </c>
      <c r="BJ245" s="23" t="s">
        <v>128</v>
      </c>
      <c r="BK245" t="s">
        <v>1042</v>
      </c>
      <c r="BL245" s="23" t="s">
        <v>785</v>
      </c>
      <c r="BM245" s="28">
        <v>25000000</v>
      </c>
      <c r="BN245" s="72">
        <f t="shared" si="36"/>
        <v>8.3333333333333329E-2</v>
      </c>
    </row>
    <row r="246" spans="1:66" ht="15">
      <c r="A246" s="28">
        <v>242</v>
      </c>
      <c r="B246" s="23" t="s">
        <v>787</v>
      </c>
      <c r="C246" s="28" t="s">
        <v>1387</v>
      </c>
      <c r="D246" s="27" t="s">
        <v>786</v>
      </c>
      <c r="E246" s="43" t="str">
        <f>IF(AW246="Y","Defaulted",IF(OR(IFERROR(_xlfn.XLOOKUP(I246,Library!$J:$J,Library!$P:$P),AK246)=6,IFERROR(_xlfn.XLOOKUP(I246,Library!$J:$J,Library!$P:$P),AK246)=7),"N/A",AO246))</f>
        <v>N/A</v>
      </c>
      <c r="F246" s="25" t="str">
        <f t="shared" si="37"/>
        <v>Y</v>
      </c>
      <c r="G246" s="25" t="str">
        <f t="shared" si="38"/>
        <v>Y</v>
      </c>
      <c r="H246" s="25" t="s">
        <v>128</v>
      </c>
      <c r="I246" s="29" t="s">
        <v>1964</v>
      </c>
      <c r="J246" s="44" t="str">
        <f t="shared" si="44"/>
        <v>永续债/优先股</v>
      </c>
      <c r="K246" s="27" t="s">
        <v>23</v>
      </c>
      <c r="L246" s="29">
        <v>18.234999999999999</v>
      </c>
      <c r="M246" s="29">
        <v>18.545000000000002</v>
      </c>
      <c r="N246" s="29">
        <v>43.143634894808329</v>
      </c>
      <c r="O246" s="29">
        <v>42.498739208905818</v>
      </c>
      <c r="P246" s="30">
        <v>7.75</v>
      </c>
      <c r="Q246" s="27" t="s">
        <v>126</v>
      </c>
      <c r="R246" s="31">
        <v>2</v>
      </c>
      <c r="S246" s="25" t="s">
        <v>3707</v>
      </c>
      <c r="T246" s="25" t="s">
        <v>110</v>
      </c>
      <c r="U246" s="25" t="s">
        <v>3714</v>
      </c>
      <c r="V246" s="25" t="s">
        <v>128</v>
      </c>
      <c r="W246" s="23" t="s">
        <v>8</v>
      </c>
      <c r="X246" s="23" t="s">
        <v>1016</v>
      </c>
      <c r="Y246" s="23" t="s">
        <v>8</v>
      </c>
      <c r="Z246" s="23" t="s">
        <v>1066</v>
      </c>
      <c r="AA246" s="23" t="s">
        <v>1056</v>
      </c>
      <c r="AB246" s="23" t="s">
        <v>108</v>
      </c>
      <c r="AC246" s="23" t="s">
        <v>114</v>
      </c>
      <c r="AD246" s="25" t="str">
        <f t="shared" ca="1" si="43"/>
        <v>N/A</v>
      </c>
      <c r="AE246" s="32">
        <v>300000000</v>
      </c>
      <c r="AF246" s="33">
        <f>VLOOKUP(J246,Library!A:B,2,0)</f>
        <v>3</v>
      </c>
      <c r="AG246" s="33">
        <f>VLOOKUP(J246,Library!A:G,7,0)</f>
        <v>3</v>
      </c>
      <c r="AH246" s="28" t="str">
        <f>VLOOKUP(W246,Library!W:X,2,0)</f>
        <v>N/A</v>
      </c>
      <c r="AI246" s="28" t="str">
        <f>VLOOKUP(X246,Library!Y:Z,2,0)</f>
        <v>N/A</v>
      </c>
      <c r="AJ246" s="28" t="str">
        <f>VLOOKUP(Y246,Library!AA:AB,2,0)</f>
        <v>N/A</v>
      </c>
      <c r="AK246" s="33">
        <f>IF(MAX(AH246,AI246,AJ246)=0,VLOOKUP(I246,Library!$J:$P,7,0),MAX(AH246,AI246,AJ246))</f>
        <v>7</v>
      </c>
      <c r="AL246" s="33">
        <f t="shared" ca="1" si="45"/>
        <v>5</v>
      </c>
      <c r="AM246" s="33">
        <f>VLOOKUP(AB246,Library!T:U,2,0)</f>
        <v>1</v>
      </c>
      <c r="AN246" s="34">
        <f t="shared" ca="1" si="46"/>
        <v>4.0999999999999996</v>
      </c>
      <c r="AO246" s="33">
        <f t="shared" ca="1" si="47"/>
        <v>5</v>
      </c>
      <c r="AP246" s="28" t="s">
        <v>170</v>
      </c>
      <c r="AQ246" s="25" t="s">
        <v>128</v>
      </c>
      <c r="AR246" s="28" t="s">
        <v>2576</v>
      </c>
      <c r="AS246" s="28" t="s">
        <v>2577</v>
      </c>
      <c r="AT246" s="28" t="s">
        <v>1846</v>
      </c>
      <c r="AU246" s="23" t="s">
        <v>2264</v>
      </c>
      <c r="AV246" s="23" t="s">
        <v>130</v>
      </c>
      <c r="AW246" s="25" t="s">
        <v>128</v>
      </c>
      <c r="AX246" s="25" t="s">
        <v>128</v>
      </c>
      <c r="AY246" s="25" t="s">
        <v>128</v>
      </c>
      <c r="AZ246" s="25" t="s">
        <v>128</v>
      </c>
      <c r="BA246" s="25" t="s">
        <v>128</v>
      </c>
      <c r="BB246" s="25" t="s">
        <v>110</v>
      </c>
      <c r="BC246" s="25" t="s">
        <v>110</v>
      </c>
      <c r="BD246" s="25" t="s">
        <v>110</v>
      </c>
      <c r="BE246" s="25" t="s">
        <v>110</v>
      </c>
      <c r="BF246" s="25" t="s">
        <v>128</v>
      </c>
      <c r="BG246" s="25" t="s">
        <v>128</v>
      </c>
      <c r="BH246" s="25" t="s">
        <v>110</v>
      </c>
      <c r="BI246" s="25" t="s">
        <v>114</v>
      </c>
      <c r="BJ246" s="23" t="s">
        <v>128</v>
      </c>
      <c r="BK246" t="s">
        <v>1042</v>
      </c>
      <c r="BL246" s="23" t="s">
        <v>787</v>
      </c>
      <c r="BM246" s="28">
        <v>43892000</v>
      </c>
      <c r="BN246" s="72">
        <f t="shared" ref="BN246:BN304" si="48">BM246/AE246</f>
        <v>0.14630666666666667</v>
      </c>
    </row>
    <row r="247" spans="1:66" ht="15">
      <c r="A247" s="28">
        <v>243</v>
      </c>
      <c r="B247" s="23" t="s">
        <v>788</v>
      </c>
      <c r="C247" s="28" t="s">
        <v>1388</v>
      </c>
      <c r="D247" s="27" t="s">
        <v>786</v>
      </c>
      <c r="E247" s="43" t="str">
        <f>IF(AW247="Y","Defaulted",IF(OR(IFERROR(_xlfn.XLOOKUP(I247,Library!$J:$J,Library!$P:$P),AK247)=6,IFERROR(_xlfn.XLOOKUP(I247,Library!$J:$J,Library!$P:$P),AK247)=7),"N/A",AO247))</f>
        <v>N/A</v>
      </c>
      <c r="F247" s="25" t="str">
        <f t="shared" si="37"/>
        <v>Y</v>
      </c>
      <c r="G247" s="25" t="str">
        <f t="shared" si="38"/>
        <v>Y</v>
      </c>
      <c r="H247" s="25" t="s">
        <v>128</v>
      </c>
      <c r="I247" s="29" t="s">
        <v>1965</v>
      </c>
      <c r="J247" s="44" t="str">
        <f t="shared" si="44"/>
        <v>永续债/优先股</v>
      </c>
      <c r="K247" s="27" t="s">
        <v>23</v>
      </c>
      <c r="L247" s="29">
        <v>18.396999999999998</v>
      </c>
      <c r="M247" s="29">
        <v>18.724</v>
      </c>
      <c r="N247" s="29">
        <v>39.023321918119265</v>
      </c>
      <c r="O247" s="29">
        <v>38.399215000996982</v>
      </c>
      <c r="P247" s="30">
        <v>7.95</v>
      </c>
      <c r="Q247" s="27" t="s">
        <v>107</v>
      </c>
      <c r="R247" s="31">
        <v>2</v>
      </c>
      <c r="S247" s="25" t="s">
        <v>3671</v>
      </c>
      <c r="T247" s="25" t="s">
        <v>110</v>
      </c>
      <c r="U247" s="25" t="s">
        <v>3671</v>
      </c>
      <c r="V247" s="25" t="s">
        <v>128</v>
      </c>
      <c r="W247" s="23" t="s">
        <v>8</v>
      </c>
      <c r="X247" s="23" t="s">
        <v>1016</v>
      </c>
      <c r="Y247" s="23" t="s">
        <v>8</v>
      </c>
      <c r="Z247" s="23" t="s">
        <v>1066</v>
      </c>
      <c r="AA247" s="23" t="s">
        <v>1056</v>
      </c>
      <c r="AB247" s="23" t="s">
        <v>108</v>
      </c>
      <c r="AC247" s="23" t="s">
        <v>114</v>
      </c>
      <c r="AD247" s="25" t="str">
        <f t="shared" ca="1" si="43"/>
        <v>N/A</v>
      </c>
      <c r="AE247" s="32">
        <v>300000000</v>
      </c>
      <c r="AF247" s="33">
        <f>VLOOKUP(J247,Library!A:B,2,0)</f>
        <v>3</v>
      </c>
      <c r="AG247" s="33">
        <f>VLOOKUP(J247,Library!A:G,7,0)</f>
        <v>3</v>
      </c>
      <c r="AH247" s="28" t="str">
        <f>VLOOKUP(W247,Library!W:X,2,0)</f>
        <v>N/A</v>
      </c>
      <c r="AI247" s="28" t="str">
        <f>VLOOKUP(X247,Library!Y:Z,2,0)</f>
        <v>N/A</v>
      </c>
      <c r="AJ247" s="28" t="str">
        <f>VLOOKUP(Y247,Library!AA:AB,2,0)</f>
        <v>N/A</v>
      </c>
      <c r="AK247" s="33">
        <f>IF(MAX(AH247,AI247,AJ247)=0,VLOOKUP(I247,Library!$J:$P,7,0),MAX(AH247,AI247,AJ247))</f>
        <v>7</v>
      </c>
      <c r="AL247" s="33">
        <f t="shared" ca="1" si="45"/>
        <v>5</v>
      </c>
      <c r="AM247" s="33">
        <f>VLOOKUP(AB247,Library!T:U,2,0)</f>
        <v>1</v>
      </c>
      <c r="AN247" s="34">
        <f t="shared" ca="1" si="46"/>
        <v>4.0999999999999996</v>
      </c>
      <c r="AO247" s="33">
        <f t="shared" ca="1" si="47"/>
        <v>5</v>
      </c>
      <c r="AP247" s="28" t="s">
        <v>170</v>
      </c>
      <c r="AQ247" s="25" t="s">
        <v>128</v>
      </c>
      <c r="AR247" s="28" t="s">
        <v>2576</v>
      </c>
      <c r="AS247" s="28" t="s">
        <v>2578</v>
      </c>
      <c r="AT247" s="28" t="s">
        <v>1847</v>
      </c>
      <c r="AU247" s="23" t="s">
        <v>2579</v>
      </c>
      <c r="AV247" s="23" t="s">
        <v>130</v>
      </c>
      <c r="AW247" s="25" t="s">
        <v>128</v>
      </c>
      <c r="AX247" s="25" t="s">
        <v>128</v>
      </c>
      <c r="AY247" s="25" t="s">
        <v>128</v>
      </c>
      <c r="AZ247" s="25" t="s">
        <v>128</v>
      </c>
      <c r="BA247" s="25" t="s">
        <v>128</v>
      </c>
      <c r="BB247" s="25" t="s">
        <v>110</v>
      </c>
      <c r="BC247" s="25" t="s">
        <v>110</v>
      </c>
      <c r="BD247" s="25" t="s">
        <v>110</v>
      </c>
      <c r="BE247" s="25" t="s">
        <v>110</v>
      </c>
      <c r="BF247" s="25" t="s">
        <v>128</v>
      </c>
      <c r="BG247" s="25" t="s">
        <v>128</v>
      </c>
      <c r="BH247" s="25" t="s">
        <v>110</v>
      </c>
      <c r="BI247" s="25" t="s">
        <v>114</v>
      </c>
      <c r="BJ247" s="23" t="s">
        <v>128</v>
      </c>
      <c r="BK247" t="s">
        <v>1042</v>
      </c>
      <c r="BL247" s="23" t="s">
        <v>788</v>
      </c>
      <c r="BM247" s="28">
        <v>19062000</v>
      </c>
      <c r="BN247" s="72">
        <f t="shared" si="48"/>
        <v>6.3539999999999999E-2</v>
      </c>
    </row>
    <row r="248" spans="1:66" ht="15">
      <c r="A248" s="28">
        <v>244</v>
      </c>
      <c r="B248" s="23" t="s">
        <v>789</v>
      </c>
      <c r="C248" s="28" t="s">
        <v>1389</v>
      </c>
      <c r="D248" s="27" t="s">
        <v>786</v>
      </c>
      <c r="E248" s="43" t="str">
        <f>IF(AW248="Y","Defaulted",IF(OR(IFERROR(_xlfn.XLOOKUP(I248,Library!$J:$J,Library!$P:$P),AK248)=6,IFERROR(_xlfn.XLOOKUP(I248,Library!$J:$J,Library!$P:$P),AK248)=7),"N/A",AO248))</f>
        <v>N/A</v>
      </c>
      <c r="F248" s="25" t="str">
        <f t="shared" si="37"/>
        <v>Y</v>
      </c>
      <c r="G248" s="25" t="str">
        <f t="shared" si="38"/>
        <v>Y</v>
      </c>
      <c r="H248" s="25" t="s">
        <v>128</v>
      </c>
      <c r="I248" s="29" t="s">
        <v>1966</v>
      </c>
      <c r="J248" s="44" t="str">
        <f t="shared" si="44"/>
        <v>永续债/优先股</v>
      </c>
      <c r="K248" s="27" t="s">
        <v>23</v>
      </c>
      <c r="L248" s="29">
        <v>18.128</v>
      </c>
      <c r="M248" s="29">
        <v>18.498999999999999</v>
      </c>
      <c r="N248" s="29">
        <v>36.875872937222844</v>
      </c>
      <c r="O248" s="29">
        <v>36.165864188710501</v>
      </c>
      <c r="P248" s="30">
        <v>7</v>
      </c>
      <c r="Q248" s="27" t="s">
        <v>107</v>
      </c>
      <c r="R248" s="31">
        <v>2</v>
      </c>
      <c r="S248" s="25" t="s">
        <v>3505</v>
      </c>
      <c r="T248" s="25" t="s">
        <v>110</v>
      </c>
      <c r="U248" s="25" t="s">
        <v>3505</v>
      </c>
      <c r="V248" s="25" t="s">
        <v>128</v>
      </c>
      <c r="W248" s="23" t="s">
        <v>8</v>
      </c>
      <c r="X248" s="23" t="s">
        <v>1016</v>
      </c>
      <c r="Y248" s="23" t="s">
        <v>8</v>
      </c>
      <c r="Z248" s="23" t="s">
        <v>1066</v>
      </c>
      <c r="AA248" s="23" t="s">
        <v>1056</v>
      </c>
      <c r="AB248" s="23" t="s">
        <v>108</v>
      </c>
      <c r="AC248" s="23" t="s">
        <v>114</v>
      </c>
      <c r="AD248" s="25" t="str">
        <f t="shared" ca="1" si="43"/>
        <v>N/A</v>
      </c>
      <c r="AE248" s="32">
        <v>300000000</v>
      </c>
      <c r="AF248" s="33">
        <f>VLOOKUP(J248,Library!A:B,2,0)</f>
        <v>3</v>
      </c>
      <c r="AG248" s="33">
        <f>VLOOKUP(J248,Library!A:G,7,0)</f>
        <v>3</v>
      </c>
      <c r="AH248" s="28" t="str">
        <f>VLOOKUP(W248,Library!W:X,2,0)</f>
        <v>N/A</v>
      </c>
      <c r="AI248" s="28" t="str">
        <f>VLOOKUP(X248,Library!Y:Z,2,0)</f>
        <v>N/A</v>
      </c>
      <c r="AJ248" s="28" t="str">
        <f>VLOOKUP(Y248,Library!AA:AB,2,0)</f>
        <v>N/A</v>
      </c>
      <c r="AK248" s="33">
        <f>IF(MAX(AH248,AI248,AJ248)=0,VLOOKUP(I248,Library!$J:$P,7,0),MAX(AH248,AI248,AJ248))</f>
        <v>7</v>
      </c>
      <c r="AL248" s="33">
        <f t="shared" ca="1" si="45"/>
        <v>5</v>
      </c>
      <c r="AM248" s="33">
        <f>VLOOKUP(AB248,Library!T:U,2,0)</f>
        <v>1</v>
      </c>
      <c r="AN248" s="34">
        <f t="shared" ca="1" si="46"/>
        <v>4.0999999999999996</v>
      </c>
      <c r="AO248" s="33">
        <f t="shared" ca="1" si="47"/>
        <v>5</v>
      </c>
      <c r="AP248" s="28" t="s">
        <v>170</v>
      </c>
      <c r="AQ248" s="25" t="s">
        <v>128</v>
      </c>
      <c r="AR248" s="28" t="s">
        <v>2576</v>
      </c>
      <c r="AS248" s="28" t="s">
        <v>2578</v>
      </c>
      <c r="AT248" s="28" t="s">
        <v>1847</v>
      </c>
      <c r="AU248" s="23" t="s">
        <v>2580</v>
      </c>
      <c r="AV248" s="23" t="s">
        <v>130</v>
      </c>
      <c r="AW248" s="25" t="s">
        <v>128</v>
      </c>
      <c r="AX248" s="25" t="s">
        <v>128</v>
      </c>
      <c r="AY248" s="25" t="s">
        <v>128</v>
      </c>
      <c r="AZ248" s="25" t="s">
        <v>128</v>
      </c>
      <c r="BA248" s="25" t="s">
        <v>128</v>
      </c>
      <c r="BB248" s="25" t="s">
        <v>110</v>
      </c>
      <c r="BC248" s="25" t="s">
        <v>110</v>
      </c>
      <c r="BD248" s="25" t="s">
        <v>110</v>
      </c>
      <c r="BE248" s="25" t="s">
        <v>110</v>
      </c>
      <c r="BF248" s="25" t="s">
        <v>128</v>
      </c>
      <c r="BG248" s="25" t="s">
        <v>128</v>
      </c>
      <c r="BH248" s="25" t="s">
        <v>110</v>
      </c>
      <c r="BI248" s="25" t="s">
        <v>114</v>
      </c>
      <c r="BJ248" s="23" t="s">
        <v>128</v>
      </c>
      <c r="BK248" t="s">
        <v>1042</v>
      </c>
      <c r="BL248" s="23" t="s">
        <v>789</v>
      </c>
      <c r="BM248" s="28">
        <v>6300000</v>
      </c>
      <c r="BN248" s="72">
        <f t="shared" si="48"/>
        <v>2.1000000000000001E-2</v>
      </c>
    </row>
    <row r="249" spans="1:66" ht="15">
      <c r="A249" s="28">
        <v>245</v>
      </c>
      <c r="B249" s="23" t="s">
        <v>790</v>
      </c>
      <c r="C249" s="28" t="s">
        <v>1390</v>
      </c>
      <c r="D249" s="27" t="s">
        <v>786</v>
      </c>
      <c r="E249" s="43" t="str">
        <f>IF(AW249="Y","Defaulted",IF(OR(IFERROR(_xlfn.XLOOKUP(I249,Library!$J:$J,Library!$P:$P),AK249)=6,IFERROR(_xlfn.XLOOKUP(I249,Library!$J:$J,Library!$P:$P),AK249)=7),"N/A",AO249))</f>
        <v>Defaulted</v>
      </c>
      <c r="F249" s="25" t="str">
        <f t="shared" si="37"/>
        <v>Y</v>
      </c>
      <c r="G249" s="25" t="str">
        <f t="shared" si="38"/>
        <v>Y</v>
      </c>
      <c r="H249" s="25" t="s">
        <v>128</v>
      </c>
      <c r="I249" s="29" t="s">
        <v>1963</v>
      </c>
      <c r="J249" s="44" t="str">
        <f t="shared" si="44"/>
        <v>多担保人债券</v>
      </c>
      <c r="K249" s="27" t="s">
        <v>23</v>
      </c>
      <c r="L249" s="29">
        <v>20.244</v>
      </c>
      <c r="M249" s="29">
        <v>20.46</v>
      </c>
      <c r="N249" s="29">
        <v>94.31118645038427</v>
      </c>
      <c r="O249" s="29">
        <v>93.586500358183187</v>
      </c>
      <c r="P249" s="30">
        <v>5.9</v>
      </c>
      <c r="Q249" s="27" t="s">
        <v>107</v>
      </c>
      <c r="R249" s="31">
        <v>2</v>
      </c>
      <c r="S249" s="25" t="s">
        <v>3715</v>
      </c>
      <c r="T249" s="25" t="s">
        <v>110</v>
      </c>
      <c r="U249" s="25" t="s">
        <v>3627</v>
      </c>
      <c r="V249" s="25" t="s">
        <v>128</v>
      </c>
      <c r="W249" s="23" t="s">
        <v>8</v>
      </c>
      <c r="X249" s="23" t="s">
        <v>1016</v>
      </c>
      <c r="Y249" s="23" t="s">
        <v>8</v>
      </c>
      <c r="Z249" s="23" t="s">
        <v>1066</v>
      </c>
      <c r="AA249" s="23" t="s">
        <v>1056</v>
      </c>
      <c r="AB249" s="23" t="s">
        <v>108</v>
      </c>
      <c r="AC249" s="23" t="s">
        <v>2261</v>
      </c>
      <c r="AD249" s="25">
        <f t="shared" ca="1" si="43"/>
        <v>-1.1534246575342466</v>
      </c>
      <c r="AE249" s="32">
        <v>300000000</v>
      </c>
      <c r="AF249" s="33">
        <f>VLOOKUP(J249,Library!A:B,2,0)</f>
        <v>3</v>
      </c>
      <c r="AG249" s="33">
        <f>VLOOKUP(J249,Library!A:G,7,0)</f>
        <v>3</v>
      </c>
      <c r="AH249" s="28" t="str">
        <f>VLOOKUP(W249,Library!W:X,2,0)</f>
        <v>N/A</v>
      </c>
      <c r="AI249" s="28" t="str">
        <f>VLOOKUP(X249,Library!Y:Z,2,0)</f>
        <v>N/A</v>
      </c>
      <c r="AJ249" s="28" t="str">
        <f>VLOOKUP(Y249,Library!AA:AB,2,0)</f>
        <v>N/A</v>
      </c>
      <c r="AK249" s="33" t="e">
        <f>IF(MAX(AH249,AI249,AJ249)=0,VLOOKUP(I249,Library!$J:$P,7,0),MAX(AH249,AI249,AJ249))</f>
        <v>#N/A</v>
      </c>
      <c r="AL249" s="33" t="str">
        <f t="shared" ca="1" si="45"/>
        <v/>
      </c>
      <c r="AM249" s="33">
        <f>VLOOKUP(AB249,Library!T:U,2,0)</f>
        <v>1</v>
      </c>
      <c r="AN249" s="34" t="e">
        <f t="shared" ca="1" si="46"/>
        <v>#N/A</v>
      </c>
      <c r="AO249" s="33" t="e">
        <f t="shared" ca="1" si="47"/>
        <v>#N/A</v>
      </c>
      <c r="AP249" s="28" t="s">
        <v>136</v>
      </c>
      <c r="AQ249" s="25" t="s">
        <v>128</v>
      </c>
      <c r="AR249" s="28" t="s">
        <v>2576</v>
      </c>
      <c r="AS249" s="28" t="s">
        <v>2577</v>
      </c>
      <c r="AT249" s="28" t="s">
        <v>1846</v>
      </c>
      <c r="AU249" s="23" t="s">
        <v>2581</v>
      </c>
      <c r="AV249" s="23" t="s">
        <v>35</v>
      </c>
      <c r="AW249" s="25" t="s">
        <v>110</v>
      </c>
      <c r="AX249" s="25" t="s">
        <v>128</v>
      </c>
      <c r="AY249" s="25" t="s">
        <v>128</v>
      </c>
      <c r="AZ249" s="25" t="s">
        <v>128</v>
      </c>
      <c r="BA249" s="25" t="s">
        <v>128</v>
      </c>
      <c r="BB249" s="25" t="s">
        <v>128</v>
      </c>
      <c r="BC249" s="25" t="s">
        <v>128</v>
      </c>
      <c r="BD249" s="25" t="s">
        <v>128</v>
      </c>
      <c r="BE249" s="25" t="s">
        <v>128</v>
      </c>
      <c r="BF249" s="25" t="s">
        <v>128</v>
      </c>
      <c r="BG249" s="25" t="s">
        <v>128</v>
      </c>
      <c r="BH249" s="25" t="s">
        <v>110</v>
      </c>
      <c r="BI249" s="25" t="s">
        <v>114</v>
      </c>
      <c r="BJ249" s="23" t="s">
        <v>128</v>
      </c>
      <c r="BK249" t="s">
        <v>1042</v>
      </c>
      <c r="BL249" s="23" t="s">
        <v>790</v>
      </c>
      <c r="BM249" s="28">
        <v>2659000</v>
      </c>
      <c r="BN249" s="72">
        <f t="shared" si="48"/>
        <v>8.8633333333333342E-3</v>
      </c>
    </row>
    <row r="250" spans="1:66" ht="15">
      <c r="A250" s="28">
        <v>246</v>
      </c>
      <c r="B250" s="23" t="s">
        <v>791</v>
      </c>
      <c r="C250" s="28" t="s">
        <v>1391</v>
      </c>
      <c r="D250" s="27" t="s">
        <v>786</v>
      </c>
      <c r="E250" s="43" t="str">
        <f>IF(AW250="Y","Defaulted",IF(OR(IFERROR(_xlfn.XLOOKUP(I250,Library!$J:$J,Library!$P:$P),AK250)=6,IFERROR(_xlfn.XLOOKUP(I250,Library!$J:$J,Library!$P:$P),AK250)=7),"N/A",AO250))</f>
        <v>Defaulted</v>
      </c>
      <c r="F250" s="25" t="str">
        <f t="shared" si="37"/>
        <v>Y</v>
      </c>
      <c r="G250" s="25" t="str">
        <f t="shared" si="38"/>
        <v>Y</v>
      </c>
      <c r="H250" s="25" t="s">
        <v>128</v>
      </c>
      <c r="I250" s="29" t="s">
        <v>1963</v>
      </c>
      <c r="J250" s="44" t="str">
        <f t="shared" si="44"/>
        <v>多担保人债券</v>
      </c>
      <c r="K250" s="27" t="s">
        <v>23</v>
      </c>
      <c r="L250" s="29">
        <v>20.204000000000001</v>
      </c>
      <c r="M250" s="29">
        <v>20.420999999999999</v>
      </c>
      <c r="N250" s="29">
        <v>78.695273432095462</v>
      </c>
      <c r="O250" s="29">
        <v>78.103208357988521</v>
      </c>
      <c r="P250" s="30">
        <v>6</v>
      </c>
      <c r="Q250" s="27" t="s">
        <v>107</v>
      </c>
      <c r="R250" s="31">
        <v>2</v>
      </c>
      <c r="S250" s="25" t="s">
        <v>3716</v>
      </c>
      <c r="T250" s="25" t="s">
        <v>110</v>
      </c>
      <c r="U250" s="25" t="s">
        <v>3675</v>
      </c>
      <c r="V250" s="25" t="s">
        <v>128</v>
      </c>
      <c r="W250" s="23" t="s">
        <v>956</v>
      </c>
      <c r="X250" s="23" t="s">
        <v>1016</v>
      </c>
      <c r="Y250" s="23" t="s">
        <v>8</v>
      </c>
      <c r="Z250" s="23" t="s">
        <v>1066</v>
      </c>
      <c r="AA250" s="23" t="s">
        <v>1056</v>
      </c>
      <c r="AB250" s="23" t="s">
        <v>108</v>
      </c>
      <c r="AC250" s="23" t="s">
        <v>2284</v>
      </c>
      <c r="AD250" s="25">
        <f t="shared" ca="1" si="43"/>
        <v>-0.65205479452054793</v>
      </c>
      <c r="AE250" s="32">
        <v>415588000</v>
      </c>
      <c r="AF250" s="33">
        <f>VLOOKUP(J250,Library!A:B,2,0)</f>
        <v>3</v>
      </c>
      <c r="AG250" s="33">
        <f>VLOOKUP(J250,Library!A:G,7,0)</f>
        <v>3</v>
      </c>
      <c r="AH250" s="28" t="str">
        <f>VLOOKUP(W250,Library!W:X,2,0)</f>
        <v>N/A</v>
      </c>
      <c r="AI250" s="28" t="str">
        <f>VLOOKUP(X250,Library!Y:Z,2,0)</f>
        <v>N/A</v>
      </c>
      <c r="AJ250" s="28" t="str">
        <f>VLOOKUP(Y250,Library!AA:AB,2,0)</f>
        <v>N/A</v>
      </c>
      <c r="AK250" s="33" t="e">
        <f>IF(MAX(AH250,AI250,AJ250)=0,VLOOKUP(I250,Library!$J:$P,7,0),MAX(AH250,AI250,AJ250))</f>
        <v>#N/A</v>
      </c>
      <c r="AL250" s="33" t="str">
        <f t="shared" ca="1" si="45"/>
        <v/>
      </c>
      <c r="AM250" s="33">
        <f>VLOOKUP(AB250,Library!T:U,2,0)</f>
        <v>1</v>
      </c>
      <c r="AN250" s="34" t="e">
        <f t="shared" ca="1" si="46"/>
        <v>#N/A</v>
      </c>
      <c r="AO250" s="33" t="e">
        <f t="shared" ca="1" si="47"/>
        <v>#N/A</v>
      </c>
      <c r="AP250" s="28" t="s">
        <v>136</v>
      </c>
      <c r="AQ250" s="25" t="s">
        <v>128</v>
      </c>
      <c r="AR250" s="28" t="s">
        <v>2576</v>
      </c>
      <c r="AS250" s="28" t="s">
        <v>2577</v>
      </c>
      <c r="AT250" s="28" t="s">
        <v>1846</v>
      </c>
      <c r="AU250" s="23" t="s">
        <v>2582</v>
      </c>
      <c r="AV250" s="23" t="s">
        <v>35</v>
      </c>
      <c r="AW250" s="25" t="s">
        <v>110</v>
      </c>
      <c r="AX250" s="25" t="s">
        <v>128</v>
      </c>
      <c r="AY250" s="25" t="s">
        <v>128</v>
      </c>
      <c r="AZ250" s="25" t="s">
        <v>128</v>
      </c>
      <c r="BA250" s="25" t="s">
        <v>128</v>
      </c>
      <c r="BB250" s="25" t="s">
        <v>128</v>
      </c>
      <c r="BC250" s="25" t="s">
        <v>128</v>
      </c>
      <c r="BD250" s="25" t="s">
        <v>128</v>
      </c>
      <c r="BE250" s="25" t="s">
        <v>128</v>
      </c>
      <c r="BF250" s="25" t="s">
        <v>128</v>
      </c>
      <c r="BG250" s="25" t="s">
        <v>128</v>
      </c>
      <c r="BH250" s="25" t="s">
        <v>110</v>
      </c>
      <c r="BI250" s="25" t="s">
        <v>114</v>
      </c>
      <c r="BJ250" s="23" t="s">
        <v>128</v>
      </c>
      <c r="BK250" t="s">
        <v>1042</v>
      </c>
      <c r="BL250" s="23" t="s">
        <v>791</v>
      </c>
      <c r="BM250" s="28">
        <v>9950000</v>
      </c>
      <c r="BN250" s="72">
        <f t="shared" si="48"/>
        <v>2.3941981000413871E-2</v>
      </c>
    </row>
    <row r="251" spans="1:66" ht="15">
      <c r="A251" s="28">
        <v>247</v>
      </c>
      <c r="B251" s="23" t="s">
        <v>792</v>
      </c>
      <c r="C251" s="28" t="s">
        <v>1392</v>
      </c>
      <c r="D251" s="27" t="s">
        <v>786</v>
      </c>
      <c r="E251" s="43" t="str">
        <f>IF(AW251="Y","Defaulted",IF(OR(IFERROR(_xlfn.XLOOKUP(I251,Library!$J:$J,Library!$P:$P),AK251)=6,IFERROR(_xlfn.XLOOKUP(I251,Library!$J:$J,Library!$P:$P),AK251)=7),"N/A",AO251))</f>
        <v>Defaulted</v>
      </c>
      <c r="F251" s="25" t="str">
        <f t="shared" si="37"/>
        <v>Y</v>
      </c>
      <c r="G251" s="25" t="str">
        <f t="shared" si="38"/>
        <v>Y</v>
      </c>
      <c r="H251" s="25" t="s">
        <v>128</v>
      </c>
      <c r="I251" s="29" t="s">
        <v>1967</v>
      </c>
      <c r="J251" s="44" t="str">
        <f t="shared" si="44"/>
        <v>多担保人债券</v>
      </c>
      <c r="K251" s="27" t="s">
        <v>23</v>
      </c>
      <c r="L251" s="29">
        <v>20.161000000000001</v>
      </c>
      <c r="M251" s="29">
        <v>20.643999999999998</v>
      </c>
      <c r="N251" s="29">
        <v>70.304555031772821</v>
      </c>
      <c r="O251" s="29">
        <v>69.137567329230507</v>
      </c>
      <c r="P251" s="30">
        <v>5.2</v>
      </c>
      <c r="Q251" s="27" t="s">
        <v>107</v>
      </c>
      <c r="R251" s="31">
        <v>2</v>
      </c>
      <c r="S251" s="25" t="s">
        <v>3594</v>
      </c>
      <c r="T251" s="25" t="s">
        <v>110</v>
      </c>
      <c r="U251" s="25" t="s">
        <v>3627</v>
      </c>
      <c r="V251" s="25" t="s">
        <v>128</v>
      </c>
      <c r="W251" s="23" t="s">
        <v>956</v>
      </c>
      <c r="X251" s="23" t="s">
        <v>1016</v>
      </c>
      <c r="Y251" s="23" t="s">
        <v>8</v>
      </c>
      <c r="Z251" s="23" t="s">
        <v>1066</v>
      </c>
      <c r="AA251" s="23" t="s">
        <v>1056</v>
      </c>
      <c r="AB251" s="23" t="s">
        <v>108</v>
      </c>
      <c r="AC251" s="23" t="s">
        <v>2152</v>
      </c>
      <c r="AD251" s="25">
        <f t="shared" ca="1" si="43"/>
        <v>-0.29589041095890412</v>
      </c>
      <c r="AE251" s="32">
        <v>500000000</v>
      </c>
      <c r="AF251" s="33">
        <f>VLOOKUP(J251,Library!A:B,2,0)</f>
        <v>3</v>
      </c>
      <c r="AG251" s="33">
        <f>VLOOKUP(J251,Library!A:G,7,0)</f>
        <v>3</v>
      </c>
      <c r="AH251" s="28" t="str">
        <f>VLOOKUP(W251,Library!W:X,2,0)</f>
        <v>N/A</v>
      </c>
      <c r="AI251" s="28" t="str">
        <f>VLOOKUP(X251,Library!Y:Z,2,0)</f>
        <v>N/A</v>
      </c>
      <c r="AJ251" s="28" t="str">
        <f>VLOOKUP(Y251,Library!AA:AB,2,0)</f>
        <v>N/A</v>
      </c>
      <c r="AK251" s="33" t="e">
        <f>IF(MAX(AH251,AI251,AJ251)=0,VLOOKUP(I251,Library!$J:$P,7,0),MAX(AH251,AI251,AJ251))</f>
        <v>#N/A</v>
      </c>
      <c r="AL251" s="33" t="str">
        <f t="shared" ca="1" si="45"/>
        <v/>
      </c>
      <c r="AM251" s="33">
        <f>VLOOKUP(AB251,Library!T:U,2,0)</f>
        <v>1</v>
      </c>
      <c r="AN251" s="34" t="e">
        <f t="shared" ca="1" si="46"/>
        <v>#N/A</v>
      </c>
      <c r="AO251" s="33" t="e">
        <f t="shared" ca="1" si="47"/>
        <v>#N/A</v>
      </c>
      <c r="AP251" s="28" t="s">
        <v>136</v>
      </c>
      <c r="AQ251" s="25" t="s">
        <v>128</v>
      </c>
      <c r="AR251" s="28" t="s">
        <v>2576</v>
      </c>
      <c r="AS251" s="28" t="s">
        <v>2577</v>
      </c>
      <c r="AT251" s="28" t="s">
        <v>1846</v>
      </c>
      <c r="AU251" s="23" t="s">
        <v>2583</v>
      </c>
      <c r="AV251" s="23" t="s">
        <v>35</v>
      </c>
      <c r="AW251" s="25" t="s">
        <v>110</v>
      </c>
      <c r="AX251" s="25" t="s">
        <v>128</v>
      </c>
      <c r="AY251" s="25" t="s">
        <v>128</v>
      </c>
      <c r="AZ251" s="25" t="s">
        <v>128</v>
      </c>
      <c r="BA251" s="25" t="s">
        <v>128</v>
      </c>
      <c r="BB251" s="25" t="s">
        <v>128</v>
      </c>
      <c r="BC251" s="25" t="s">
        <v>128</v>
      </c>
      <c r="BD251" s="25" t="s">
        <v>128</v>
      </c>
      <c r="BE251" s="25" t="s">
        <v>128</v>
      </c>
      <c r="BF251" s="25" t="s">
        <v>128</v>
      </c>
      <c r="BG251" s="25" t="s">
        <v>128</v>
      </c>
      <c r="BH251" s="25" t="s">
        <v>110</v>
      </c>
      <c r="BI251" s="25" t="s">
        <v>114</v>
      </c>
      <c r="BJ251" s="23" t="s">
        <v>128</v>
      </c>
      <c r="BK251" t="s">
        <v>1042</v>
      </c>
      <c r="BL251" s="23" t="s">
        <v>792</v>
      </c>
      <c r="BM251" s="28">
        <v>33950000</v>
      </c>
      <c r="BN251" s="72">
        <f t="shared" si="48"/>
        <v>6.7900000000000002E-2</v>
      </c>
    </row>
    <row r="252" spans="1:66" ht="15">
      <c r="A252" s="28">
        <v>248</v>
      </c>
      <c r="B252" s="23" t="s">
        <v>793</v>
      </c>
      <c r="C252" s="28" t="s">
        <v>1393</v>
      </c>
      <c r="D252" s="27" t="s">
        <v>786</v>
      </c>
      <c r="E252" s="43" t="str">
        <f>IF(AW252="Y","Defaulted",IF(OR(IFERROR(_xlfn.XLOOKUP(I252,Library!$J:$J,Library!$P:$P),AK252)=6,IFERROR(_xlfn.XLOOKUP(I252,Library!$J:$J,Library!$P:$P),AK252)=7),"N/A",AO252))</f>
        <v>Defaulted</v>
      </c>
      <c r="F252" s="25" t="str">
        <f t="shared" si="37"/>
        <v>Y</v>
      </c>
      <c r="G252" s="25" t="str">
        <f t="shared" si="38"/>
        <v>Y</v>
      </c>
      <c r="H252" s="25" t="s">
        <v>128</v>
      </c>
      <c r="I252" s="29" t="s">
        <v>1967</v>
      </c>
      <c r="J252" s="44" t="str">
        <f t="shared" si="44"/>
        <v>多担保人债券</v>
      </c>
      <c r="K252" s="27" t="s">
        <v>23</v>
      </c>
      <c r="L252" s="29">
        <v>20.34</v>
      </c>
      <c r="M252" s="29">
        <v>20.75</v>
      </c>
      <c r="N252" s="29">
        <v>60.354300172220746</v>
      </c>
      <c r="O252" s="29">
        <v>59.519776192025645</v>
      </c>
      <c r="P252" s="30">
        <v>5.125</v>
      </c>
      <c r="Q252" s="27" t="s">
        <v>107</v>
      </c>
      <c r="R252" s="31">
        <v>2</v>
      </c>
      <c r="S252" s="25" t="s">
        <v>3717</v>
      </c>
      <c r="T252" s="25" t="s">
        <v>110</v>
      </c>
      <c r="U252" s="25" t="s">
        <v>3627</v>
      </c>
      <c r="V252" s="25" t="s">
        <v>128</v>
      </c>
      <c r="W252" s="23" t="s">
        <v>956</v>
      </c>
      <c r="X252" s="23" t="s">
        <v>1016</v>
      </c>
      <c r="Y252" s="23" t="s">
        <v>8</v>
      </c>
      <c r="Z252" s="23" t="s">
        <v>1066</v>
      </c>
      <c r="AA252" s="23" t="s">
        <v>1056</v>
      </c>
      <c r="AB252" s="23" t="s">
        <v>108</v>
      </c>
      <c r="AC252" s="23" t="s">
        <v>2285</v>
      </c>
      <c r="AD252" s="25">
        <f t="shared" ca="1" si="43"/>
        <v>0.23835616438356164</v>
      </c>
      <c r="AE252" s="32">
        <v>500000000</v>
      </c>
      <c r="AF252" s="33">
        <f>VLOOKUP(J252,Library!A:B,2,0)</f>
        <v>3</v>
      </c>
      <c r="AG252" s="33">
        <f>VLOOKUP(J252,Library!A:G,7,0)</f>
        <v>3</v>
      </c>
      <c r="AH252" s="28" t="str">
        <f>VLOOKUP(W252,Library!W:X,2,0)</f>
        <v>N/A</v>
      </c>
      <c r="AI252" s="28" t="str">
        <f>VLOOKUP(X252,Library!Y:Z,2,0)</f>
        <v>N/A</v>
      </c>
      <c r="AJ252" s="28" t="str">
        <f>VLOOKUP(Y252,Library!AA:AB,2,0)</f>
        <v>N/A</v>
      </c>
      <c r="AK252" s="33" t="e">
        <f>IF(MAX(AH252,AI252,AJ252)=0,VLOOKUP(I252,Library!$J:$P,7,0),MAX(AH252,AI252,AJ252))</f>
        <v>#N/A</v>
      </c>
      <c r="AL252" s="33">
        <f t="shared" ca="1" si="45"/>
        <v>2</v>
      </c>
      <c r="AM252" s="33">
        <f>VLOOKUP(AB252,Library!T:U,2,0)</f>
        <v>1</v>
      </c>
      <c r="AN252" s="34" t="e">
        <f t="shared" ca="1" si="46"/>
        <v>#N/A</v>
      </c>
      <c r="AO252" s="33" t="e">
        <f t="shared" ca="1" si="47"/>
        <v>#N/A</v>
      </c>
      <c r="AP252" s="28" t="s">
        <v>136</v>
      </c>
      <c r="AQ252" s="25" t="s">
        <v>128</v>
      </c>
      <c r="AR252" s="28" t="s">
        <v>2576</v>
      </c>
      <c r="AS252" s="28" t="s">
        <v>2577</v>
      </c>
      <c r="AT252" s="28" t="s">
        <v>1846</v>
      </c>
      <c r="AU252" s="23" t="s">
        <v>2584</v>
      </c>
      <c r="AV252" s="23" t="s">
        <v>35</v>
      </c>
      <c r="AW252" s="25" t="s">
        <v>110</v>
      </c>
      <c r="AX252" s="25" t="s">
        <v>128</v>
      </c>
      <c r="AY252" s="25" t="s">
        <v>128</v>
      </c>
      <c r="AZ252" s="25" t="s">
        <v>128</v>
      </c>
      <c r="BA252" s="25" t="s">
        <v>128</v>
      </c>
      <c r="BB252" s="25" t="s">
        <v>128</v>
      </c>
      <c r="BC252" s="25" t="s">
        <v>128</v>
      </c>
      <c r="BD252" s="25" t="s">
        <v>128</v>
      </c>
      <c r="BE252" s="25" t="s">
        <v>128</v>
      </c>
      <c r="BF252" s="25" t="s">
        <v>128</v>
      </c>
      <c r="BG252" s="25" t="s">
        <v>128</v>
      </c>
      <c r="BH252" s="25" t="s">
        <v>110</v>
      </c>
      <c r="BI252" s="25" t="s">
        <v>114</v>
      </c>
      <c r="BJ252" s="23" t="s">
        <v>128</v>
      </c>
      <c r="BK252" t="s">
        <v>1042</v>
      </c>
      <c r="BL252" s="23" t="s">
        <v>793</v>
      </c>
      <c r="BM252" s="28">
        <v>80004000</v>
      </c>
      <c r="BN252" s="72">
        <f t="shared" si="48"/>
        <v>0.16000800000000001</v>
      </c>
    </row>
    <row r="253" spans="1:66" ht="15">
      <c r="A253" s="28">
        <v>249</v>
      </c>
      <c r="B253" s="23" t="s">
        <v>794</v>
      </c>
      <c r="C253" s="28" t="s">
        <v>1394</v>
      </c>
      <c r="D253" s="27" t="s">
        <v>795</v>
      </c>
      <c r="E253" s="43" t="str">
        <f>IF(AW253="Y","Defaulted",IF(OR(IFERROR(_xlfn.XLOOKUP(I253,Library!$J:$J,Library!$P:$P),AK253)=6,IFERROR(_xlfn.XLOOKUP(I253,Library!$J:$J,Library!$P:$P),AK253)=7),"N/A",AO253))</f>
        <v>N/A</v>
      </c>
      <c r="F253" s="25" t="str">
        <f t="shared" si="37"/>
        <v>Y</v>
      </c>
      <c r="G253" s="25" t="str">
        <f t="shared" si="38"/>
        <v>Y</v>
      </c>
      <c r="H253" s="25" t="s">
        <v>128</v>
      </c>
      <c r="I253" s="29" t="s">
        <v>1537</v>
      </c>
      <c r="J253" s="44" t="str">
        <f t="shared" si="44"/>
        <v>永续债/优先股</v>
      </c>
      <c r="K253" s="27" t="s">
        <v>800</v>
      </c>
      <c r="L253" s="29">
        <v>58.423000000000002</v>
      </c>
      <c r="M253" s="29">
        <v>58.764000000000003</v>
      </c>
      <c r="N253" s="29">
        <v>8.1524043212006596</v>
      </c>
      <c r="O253" s="29">
        <v>8.1054547154597678</v>
      </c>
      <c r="P253" s="30">
        <v>4.8</v>
      </c>
      <c r="Q253" s="27" t="s">
        <v>107</v>
      </c>
      <c r="R253" s="31">
        <v>2</v>
      </c>
      <c r="S253" s="25" t="s">
        <v>3699</v>
      </c>
      <c r="T253" s="25" t="s">
        <v>110</v>
      </c>
      <c r="U253" s="25" t="s">
        <v>3675</v>
      </c>
      <c r="V253" s="25" t="s">
        <v>128</v>
      </c>
      <c r="W253" s="23" t="s">
        <v>8</v>
      </c>
      <c r="X253" s="23" t="s">
        <v>8</v>
      </c>
      <c r="Y253" s="23" t="s">
        <v>8</v>
      </c>
      <c r="Z253" s="23" t="s">
        <v>1066</v>
      </c>
      <c r="AA253" s="23" t="s">
        <v>1041</v>
      </c>
      <c r="AB253" s="23" t="s">
        <v>108</v>
      </c>
      <c r="AC253" s="23" t="s">
        <v>114</v>
      </c>
      <c r="AD253" s="25" t="str">
        <f t="shared" ca="1" si="43"/>
        <v>N/A</v>
      </c>
      <c r="AE253" s="32">
        <v>700000000</v>
      </c>
      <c r="AF253" s="33">
        <f>VLOOKUP(J253,Library!A:B,2,0)</f>
        <v>3</v>
      </c>
      <c r="AG253" s="33">
        <f>VLOOKUP(J253,Library!A:G,7,0)</f>
        <v>3</v>
      </c>
      <c r="AH253" s="28" t="str">
        <f>VLOOKUP(W253,Library!W:X,2,0)</f>
        <v>N/A</v>
      </c>
      <c r="AI253" s="28" t="str">
        <f>VLOOKUP(X253,Library!Y:Z,2,0)</f>
        <v>N/A</v>
      </c>
      <c r="AJ253" s="28" t="str">
        <f>VLOOKUP(Y253,Library!AA:AB,2,0)</f>
        <v>N/A</v>
      </c>
      <c r="AK253" s="33">
        <f>IF(MAX(AH253,AI253,AJ253)=0,VLOOKUP(I253,Library!$J:$P,7,0),MAX(AH253,AI253,AJ253))</f>
        <v>7</v>
      </c>
      <c r="AL253" s="33">
        <f t="shared" ca="1" si="45"/>
        <v>5</v>
      </c>
      <c r="AM253" s="33">
        <f>VLOOKUP(AB253,Library!T:U,2,0)</f>
        <v>1</v>
      </c>
      <c r="AN253" s="34">
        <f t="shared" ca="1" si="46"/>
        <v>4.0999999999999996</v>
      </c>
      <c r="AO253" s="33">
        <f t="shared" ca="1" si="47"/>
        <v>5</v>
      </c>
      <c r="AP253" s="28" t="s">
        <v>127</v>
      </c>
      <c r="AQ253" s="25" t="s">
        <v>128</v>
      </c>
      <c r="AR253" s="28" t="s">
        <v>2587</v>
      </c>
      <c r="AS253" s="28" t="s">
        <v>1564</v>
      </c>
      <c r="AT253" s="28" t="s">
        <v>1565</v>
      </c>
      <c r="AU253" s="23" t="s">
        <v>2588</v>
      </c>
      <c r="AV253" s="23" t="s">
        <v>130</v>
      </c>
      <c r="AW253" s="25" t="s">
        <v>128</v>
      </c>
      <c r="AX253" s="25" t="s">
        <v>128</v>
      </c>
      <c r="AY253" s="25" t="s">
        <v>128</v>
      </c>
      <c r="AZ253" s="25" t="s">
        <v>128</v>
      </c>
      <c r="BA253" s="25" t="s">
        <v>128</v>
      </c>
      <c r="BB253" s="25" t="s">
        <v>110</v>
      </c>
      <c r="BC253" s="25" t="s">
        <v>110</v>
      </c>
      <c r="BD253" s="25" t="s">
        <v>110</v>
      </c>
      <c r="BE253" s="25" t="s">
        <v>110</v>
      </c>
      <c r="BF253" s="25" t="s">
        <v>128</v>
      </c>
      <c r="BG253" s="25" t="s">
        <v>128</v>
      </c>
      <c r="BH253" s="25" t="s">
        <v>128</v>
      </c>
      <c r="BI253" s="25" t="s">
        <v>114</v>
      </c>
      <c r="BJ253" s="23" t="s">
        <v>128</v>
      </c>
      <c r="BK253" t="s">
        <v>1042</v>
      </c>
      <c r="BL253" s="23" t="s">
        <v>794</v>
      </c>
      <c r="BM253" s="28">
        <v>52953000</v>
      </c>
      <c r="BN253" s="72">
        <f t="shared" si="48"/>
        <v>7.5647142857142857E-2</v>
      </c>
    </row>
    <row r="254" spans="1:66" ht="15">
      <c r="A254" s="28">
        <v>250</v>
      </c>
      <c r="B254" s="23" t="s">
        <v>796</v>
      </c>
      <c r="C254" s="28" t="s">
        <v>1395</v>
      </c>
      <c r="D254" s="27" t="s">
        <v>795</v>
      </c>
      <c r="E254" s="43" t="str">
        <f>IF(AW254="Y","Defaulted",IF(OR(IFERROR(_xlfn.XLOOKUP(I254,Library!$J:$J,Library!$P:$P),AK254)=6,IFERROR(_xlfn.XLOOKUP(I254,Library!$J:$J,Library!$P:$P),AK254)=7),"N/A",AO254))</f>
        <v>N/A</v>
      </c>
      <c r="F254" s="25" t="str">
        <f t="shared" si="37"/>
        <v>Y</v>
      </c>
      <c r="G254" s="25" t="str">
        <f t="shared" si="38"/>
        <v>Y</v>
      </c>
      <c r="H254" s="25" t="s">
        <v>128</v>
      </c>
      <c r="I254" s="29" t="s">
        <v>1537</v>
      </c>
      <c r="J254" s="44" t="str">
        <f t="shared" si="44"/>
        <v>永续债/优先股</v>
      </c>
      <c r="K254" s="27" t="s">
        <v>800</v>
      </c>
      <c r="L254" s="29">
        <v>60.024000000000001</v>
      </c>
      <c r="M254" s="29">
        <v>60.557000000000002</v>
      </c>
      <c r="N254" s="29">
        <v>10.068820944204903</v>
      </c>
      <c r="O254" s="29">
        <v>9.9829867953299356</v>
      </c>
      <c r="P254" s="30">
        <v>6.25</v>
      </c>
      <c r="Q254" s="27" t="s">
        <v>107</v>
      </c>
      <c r="R254" s="31">
        <v>2</v>
      </c>
      <c r="S254" s="25" t="s">
        <v>3654</v>
      </c>
      <c r="T254" s="25" t="s">
        <v>110</v>
      </c>
      <c r="U254" s="25" t="s">
        <v>3654</v>
      </c>
      <c r="V254" s="25" t="s">
        <v>128</v>
      </c>
      <c r="W254" s="23" t="s">
        <v>8</v>
      </c>
      <c r="X254" s="23" t="s">
        <v>8</v>
      </c>
      <c r="Y254" s="23" t="s">
        <v>8</v>
      </c>
      <c r="Z254" s="23" t="s">
        <v>1066</v>
      </c>
      <c r="AA254" s="23" t="s">
        <v>1041</v>
      </c>
      <c r="AB254" s="23" t="s">
        <v>108</v>
      </c>
      <c r="AC254" s="23" t="s">
        <v>114</v>
      </c>
      <c r="AD254" s="25" t="str">
        <f t="shared" ca="1" si="43"/>
        <v>N/A</v>
      </c>
      <c r="AE254" s="32">
        <v>1300000000</v>
      </c>
      <c r="AF254" s="33">
        <f>VLOOKUP(J254,Library!A:B,2,0)</f>
        <v>3</v>
      </c>
      <c r="AG254" s="33">
        <f>VLOOKUP(J254,Library!A:G,7,0)</f>
        <v>3</v>
      </c>
      <c r="AH254" s="28" t="str">
        <f>VLOOKUP(W254,Library!W:X,2,0)</f>
        <v>N/A</v>
      </c>
      <c r="AI254" s="28" t="str">
        <f>VLOOKUP(X254,Library!Y:Z,2,0)</f>
        <v>N/A</v>
      </c>
      <c r="AJ254" s="28" t="str">
        <f>VLOOKUP(Y254,Library!AA:AB,2,0)</f>
        <v>N/A</v>
      </c>
      <c r="AK254" s="33">
        <f>IF(MAX(AH254,AI254,AJ254)=0,VLOOKUP(I254,Library!$J:$P,7,0),MAX(AH254,AI254,AJ254))</f>
        <v>7</v>
      </c>
      <c r="AL254" s="33">
        <f t="shared" ca="1" si="45"/>
        <v>5</v>
      </c>
      <c r="AM254" s="33">
        <f>VLOOKUP(AB254,Library!T:U,2,0)</f>
        <v>1</v>
      </c>
      <c r="AN254" s="34">
        <f t="shared" ca="1" si="46"/>
        <v>4.0999999999999996</v>
      </c>
      <c r="AO254" s="33">
        <f t="shared" ca="1" si="47"/>
        <v>5</v>
      </c>
      <c r="AP254" s="28" t="s">
        <v>127</v>
      </c>
      <c r="AQ254" s="25" t="s">
        <v>128</v>
      </c>
      <c r="AR254" s="28" t="s">
        <v>2587</v>
      </c>
      <c r="AS254" s="28" t="s">
        <v>1564</v>
      </c>
      <c r="AT254" s="28" t="s">
        <v>1565</v>
      </c>
      <c r="AU254" s="23" t="s">
        <v>2589</v>
      </c>
      <c r="AV254" s="23" t="s">
        <v>130</v>
      </c>
      <c r="AW254" s="25" t="s">
        <v>128</v>
      </c>
      <c r="AX254" s="25" t="s">
        <v>128</v>
      </c>
      <c r="AY254" s="25" t="s">
        <v>128</v>
      </c>
      <c r="AZ254" s="25" t="s">
        <v>128</v>
      </c>
      <c r="BA254" s="25" t="s">
        <v>128</v>
      </c>
      <c r="BB254" s="25" t="s">
        <v>110</v>
      </c>
      <c r="BC254" s="25" t="s">
        <v>110</v>
      </c>
      <c r="BD254" s="25" t="s">
        <v>110</v>
      </c>
      <c r="BE254" s="25" t="s">
        <v>110</v>
      </c>
      <c r="BF254" s="25" t="s">
        <v>128</v>
      </c>
      <c r="BG254" s="25" t="s">
        <v>128</v>
      </c>
      <c r="BH254" s="25" t="s">
        <v>128</v>
      </c>
      <c r="BI254" s="25" t="s">
        <v>114</v>
      </c>
      <c r="BJ254" s="23" t="s">
        <v>128</v>
      </c>
      <c r="BK254" t="s">
        <v>1042</v>
      </c>
      <c r="BL254" s="23" t="s">
        <v>796</v>
      </c>
      <c r="BM254" s="28">
        <v>249380000</v>
      </c>
      <c r="BN254" s="72">
        <f t="shared" si="48"/>
        <v>0.19183076923076922</v>
      </c>
    </row>
    <row r="255" spans="1:66" ht="15">
      <c r="A255" s="28">
        <v>251</v>
      </c>
      <c r="B255" s="23" t="s">
        <v>797</v>
      </c>
      <c r="C255" s="28" t="s">
        <v>1396</v>
      </c>
      <c r="D255" s="27" t="s">
        <v>795</v>
      </c>
      <c r="E255" s="43" t="str">
        <f>IF(AW255="Y","Defaulted",IF(OR(IFERROR(_xlfn.XLOOKUP(I255,Library!$J:$J,Library!$P:$P),AK255)=6,IFERROR(_xlfn.XLOOKUP(I255,Library!$J:$J,Library!$P:$P),AK255)=7),"N/A",AO255))</f>
        <v>N/A</v>
      </c>
      <c r="F255" s="25" t="str">
        <f t="shared" si="37"/>
        <v>Y</v>
      </c>
      <c r="G255" s="25" t="str">
        <f t="shared" si="38"/>
        <v>Y</v>
      </c>
      <c r="H255" s="25" t="s">
        <v>128</v>
      </c>
      <c r="I255" s="29" t="s">
        <v>1537</v>
      </c>
      <c r="J255" s="44" t="str">
        <f t="shared" si="44"/>
        <v>永续债/优先股</v>
      </c>
      <c r="K255" s="27" t="s">
        <v>800</v>
      </c>
      <c r="L255" s="29">
        <v>86.519000000000005</v>
      </c>
      <c r="M255" s="29">
        <v>86.867999999999995</v>
      </c>
      <c r="N255" s="29">
        <v>11.082552911565678</v>
      </c>
      <c r="O255" s="29">
        <v>11.039940099894267</v>
      </c>
      <c r="P255" s="30">
        <v>10.131</v>
      </c>
      <c r="Q255" s="27" t="s">
        <v>126</v>
      </c>
      <c r="R255" s="31">
        <v>2</v>
      </c>
      <c r="S255" s="25" t="s">
        <v>3708</v>
      </c>
      <c r="T255" s="25" t="s">
        <v>110</v>
      </c>
      <c r="U255" s="25" t="s">
        <v>3675</v>
      </c>
      <c r="V255" s="25" t="s">
        <v>128</v>
      </c>
      <c r="W255" s="23" t="s">
        <v>8</v>
      </c>
      <c r="X255" s="23" t="s">
        <v>8</v>
      </c>
      <c r="Y255" s="23" t="s">
        <v>8</v>
      </c>
      <c r="Z255" s="23" t="s">
        <v>1066</v>
      </c>
      <c r="AA255" s="23" t="s">
        <v>1041</v>
      </c>
      <c r="AB255" s="23" t="s">
        <v>108</v>
      </c>
      <c r="AC255" s="23" t="s">
        <v>114</v>
      </c>
      <c r="AD255" s="25" t="str">
        <f t="shared" ca="1" si="43"/>
        <v>N/A</v>
      </c>
      <c r="AE255" s="32">
        <v>500000000</v>
      </c>
      <c r="AF255" s="33">
        <f>VLOOKUP(J255,Library!A:B,2,0)</f>
        <v>3</v>
      </c>
      <c r="AG255" s="33">
        <f>VLOOKUP(J255,Library!A:G,7,0)</f>
        <v>3</v>
      </c>
      <c r="AH255" s="28" t="str">
        <f>VLOOKUP(W255,Library!W:X,2,0)</f>
        <v>N/A</v>
      </c>
      <c r="AI255" s="28" t="str">
        <f>VLOOKUP(X255,Library!Y:Z,2,0)</f>
        <v>N/A</v>
      </c>
      <c r="AJ255" s="28" t="str">
        <f>VLOOKUP(Y255,Library!AA:AB,2,0)</f>
        <v>N/A</v>
      </c>
      <c r="AK255" s="33">
        <f>IF(MAX(AH255,AI255,AJ255)=0,VLOOKUP(I255,Library!$J:$P,7,0),MAX(AH255,AI255,AJ255))</f>
        <v>7</v>
      </c>
      <c r="AL255" s="33">
        <f t="shared" ca="1" si="45"/>
        <v>5</v>
      </c>
      <c r="AM255" s="33">
        <f>VLOOKUP(AB255,Library!T:U,2,0)</f>
        <v>1</v>
      </c>
      <c r="AN255" s="34">
        <f t="shared" ca="1" si="46"/>
        <v>4.0999999999999996</v>
      </c>
      <c r="AO255" s="33">
        <f t="shared" ca="1" si="47"/>
        <v>5</v>
      </c>
      <c r="AP255" s="28" t="s">
        <v>127</v>
      </c>
      <c r="AQ255" s="25" t="s">
        <v>128</v>
      </c>
      <c r="AR255" s="28" t="s">
        <v>2587</v>
      </c>
      <c r="AS255" s="28" t="s">
        <v>1564</v>
      </c>
      <c r="AT255" s="28" t="s">
        <v>1565</v>
      </c>
      <c r="AU255" s="23" t="s">
        <v>2590</v>
      </c>
      <c r="AV255" s="23" t="s">
        <v>130</v>
      </c>
      <c r="AW255" s="25" t="s">
        <v>128</v>
      </c>
      <c r="AX255" s="25" t="s">
        <v>128</v>
      </c>
      <c r="AY255" s="25" t="s">
        <v>128</v>
      </c>
      <c r="AZ255" s="25" t="s">
        <v>128</v>
      </c>
      <c r="BA255" s="25" t="s">
        <v>128</v>
      </c>
      <c r="BB255" s="25" t="s">
        <v>110</v>
      </c>
      <c r="BC255" s="25" t="s">
        <v>110</v>
      </c>
      <c r="BD255" s="25" t="s">
        <v>110</v>
      </c>
      <c r="BE255" s="25" t="s">
        <v>110</v>
      </c>
      <c r="BF255" s="25" t="s">
        <v>128</v>
      </c>
      <c r="BG255" s="25" t="s">
        <v>128</v>
      </c>
      <c r="BH255" s="25" t="s">
        <v>128</v>
      </c>
      <c r="BI255" s="25" t="s">
        <v>114</v>
      </c>
      <c r="BJ255" s="23" t="s">
        <v>128</v>
      </c>
      <c r="BK255" t="s">
        <v>1042</v>
      </c>
      <c r="BL255" s="23" t="s">
        <v>797</v>
      </c>
      <c r="BM255" s="28">
        <v>175845000</v>
      </c>
      <c r="BN255" s="72">
        <f t="shared" si="48"/>
        <v>0.35169</v>
      </c>
    </row>
    <row r="256" spans="1:66" ht="15">
      <c r="A256" s="28">
        <v>252</v>
      </c>
      <c r="B256" s="23" t="s">
        <v>798</v>
      </c>
      <c r="C256" s="28" t="s">
        <v>1397</v>
      </c>
      <c r="D256" s="27" t="s">
        <v>795</v>
      </c>
      <c r="E256" s="43" t="str">
        <f>IF(AW256="Y","Defaulted",IF(OR(IFERROR(_xlfn.XLOOKUP(I256,Library!$J:$J,Library!$P:$P),AK256)=6,IFERROR(_xlfn.XLOOKUP(I256,Library!$J:$J,Library!$P:$P),AK256)=7),"N/A",AO256))</f>
        <v>N/A</v>
      </c>
      <c r="F256" s="25" t="str">
        <f t="shared" si="37"/>
        <v>Y</v>
      </c>
      <c r="G256" s="25" t="str">
        <f t="shared" si="38"/>
        <v>Y</v>
      </c>
      <c r="H256" s="25" t="s">
        <v>128</v>
      </c>
      <c r="I256" s="29" t="s">
        <v>1537</v>
      </c>
      <c r="J256" s="44" t="str">
        <f t="shared" si="44"/>
        <v>永续债/优先股</v>
      </c>
      <c r="K256" s="27" t="s">
        <v>800</v>
      </c>
      <c r="L256" s="29">
        <v>82.262</v>
      </c>
      <c r="M256" s="29">
        <v>82.861000000000004</v>
      </c>
      <c r="N256" s="29">
        <v>14.249449971685348</v>
      </c>
      <c r="O256" s="29">
        <v>14.148223936045573</v>
      </c>
      <c r="P256" s="30">
        <v>5.25</v>
      </c>
      <c r="Q256" s="27" t="s">
        <v>126</v>
      </c>
      <c r="R256" s="31">
        <v>2</v>
      </c>
      <c r="S256" s="25" t="s">
        <v>3694</v>
      </c>
      <c r="T256" s="25" t="s">
        <v>110</v>
      </c>
      <c r="U256" s="25" t="s">
        <v>3675</v>
      </c>
      <c r="V256" s="25" t="s">
        <v>128</v>
      </c>
      <c r="W256" s="23" t="s">
        <v>8</v>
      </c>
      <c r="X256" s="23" t="s">
        <v>8</v>
      </c>
      <c r="Y256" s="23" t="s">
        <v>8</v>
      </c>
      <c r="Z256" s="23" t="s">
        <v>1066</v>
      </c>
      <c r="AA256" s="23" t="s">
        <v>1041</v>
      </c>
      <c r="AB256" s="23" t="s">
        <v>108</v>
      </c>
      <c r="AC256" s="23" t="s">
        <v>114</v>
      </c>
      <c r="AD256" s="25" t="str">
        <f t="shared" ca="1" si="43"/>
        <v>N/A</v>
      </c>
      <c r="AE256" s="32">
        <v>1000000000</v>
      </c>
      <c r="AF256" s="33">
        <f>VLOOKUP(J256,Library!A:B,2,0)</f>
        <v>3</v>
      </c>
      <c r="AG256" s="33">
        <f>VLOOKUP(J256,Library!A:G,7,0)</f>
        <v>3</v>
      </c>
      <c r="AH256" s="28" t="str">
        <f>VLOOKUP(W256,Library!W:X,2,0)</f>
        <v>N/A</v>
      </c>
      <c r="AI256" s="28" t="str">
        <f>VLOOKUP(X256,Library!Y:Z,2,0)</f>
        <v>N/A</v>
      </c>
      <c r="AJ256" s="28" t="str">
        <f>VLOOKUP(Y256,Library!AA:AB,2,0)</f>
        <v>N/A</v>
      </c>
      <c r="AK256" s="33">
        <f>IF(MAX(AH256,AI256,AJ256)=0,VLOOKUP(I256,Library!$J:$P,7,0),MAX(AH256,AI256,AJ256))</f>
        <v>7</v>
      </c>
      <c r="AL256" s="33">
        <f t="shared" ca="1" si="45"/>
        <v>5</v>
      </c>
      <c r="AM256" s="33">
        <f>VLOOKUP(AB256,Library!T:U,2,0)</f>
        <v>1</v>
      </c>
      <c r="AN256" s="34">
        <f t="shared" ca="1" si="46"/>
        <v>4.0999999999999996</v>
      </c>
      <c r="AO256" s="33">
        <f t="shared" ca="1" si="47"/>
        <v>5</v>
      </c>
      <c r="AP256" s="28" t="s">
        <v>127</v>
      </c>
      <c r="AQ256" s="25" t="s">
        <v>128</v>
      </c>
      <c r="AR256" s="28" t="s">
        <v>2587</v>
      </c>
      <c r="AS256" s="28" t="s">
        <v>1564</v>
      </c>
      <c r="AT256" s="28" t="s">
        <v>1565</v>
      </c>
      <c r="AU256" s="23" t="s">
        <v>2280</v>
      </c>
      <c r="AV256" s="23" t="s">
        <v>130</v>
      </c>
      <c r="AW256" s="25" t="s">
        <v>128</v>
      </c>
      <c r="AX256" s="25" t="s">
        <v>128</v>
      </c>
      <c r="AY256" s="25" t="s">
        <v>128</v>
      </c>
      <c r="AZ256" s="25" t="s">
        <v>128</v>
      </c>
      <c r="BA256" s="25" t="s">
        <v>128</v>
      </c>
      <c r="BB256" s="25" t="s">
        <v>110</v>
      </c>
      <c r="BC256" s="25" t="s">
        <v>110</v>
      </c>
      <c r="BD256" s="25" t="s">
        <v>110</v>
      </c>
      <c r="BE256" s="25" t="s">
        <v>110</v>
      </c>
      <c r="BF256" s="25" t="s">
        <v>128</v>
      </c>
      <c r="BG256" s="25" t="s">
        <v>128</v>
      </c>
      <c r="BH256" s="25" t="s">
        <v>128</v>
      </c>
      <c r="BI256" s="25" t="s">
        <v>114</v>
      </c>
      <c r="BJ256" s="23" t="s">
        <v>128</v>
      </c>
      <c r="BK256" t="s">
        <v>1042</v>
      </c>
      <c r="BL256" s="23" t="s">
        <v>798</v>
      </c>
      <c r="BM256" s="28">
        <v>329995000</v>
      </c>
      <c r="BN256" s="72">
        <f t="shared" si="48"/>
        <v>0.32999499999999998</v>
      </c>
    </row>
    <row r="257" spans="1:66" ht="15">
      <c r="A257" s="28">
        <v>253</v>
      </c>
      <c r="B257" s="23" t="s">
        <v>799</v>
      </c>
      <c r="C257" s="28" t="s">
        <v>1398</v>
      </c>
      <c r="D257" s="27" t="s">
        <v>795</v>
      </c>
      <c r="E257" s="43" t="str">
        <f>IF(AW257="Y","Defaulted",IF(OR(IFERROR(_xlfn.XLOOKUP(I257,Library!$J:$J,Library!$P:$P),AK257)=6,IFERROR(_xlfn.XLOOKUP(I257,Library!$J:$J,Library!$P:$P),AK257)=7),"N/A",AO257))</f>
        <v>N/A</v>
      </c>
      <c r="F257" s="25" t="str">
        <f t="shared" ref="F257:F319" si="49">IF(OR(AX257="Y", AY257="Y",AZ257="Y",BA257="Y",BB257="Y",BD257="Y",BE257="Y",BF257="Y",V257="Y",T257="Y"),"Y","N")</f>
        <v>Y</v>
      </c>
      <c r="G257" s="25" t="str">
        <f t="shared" ref="G257:G319" si="50">IF(OR(AX257="Y",AY257="Y",AZ257="Y",BA257="Y",BB257="Y",BD257="Y",BE257="Y",BF257="Y",BG257="Y",BH257="Y"),"Y","N")</f>
        <v>Y</v>
      </c>
      <c r="H257" s="25" t="s">
        <v>128</v>
      </c>
      <c r="I257" s="29" t="s">
        <v>1537</v>
      </c>
      <c r="J257" s="44" t="str">
        <f t="shared" si="44"/>
        <v>永续债/优先股</v>
      </c>
      <c r="K257" s="27" t="s">
        <v>800</v>
      </c>
      <c r="L257" s="29">
        <v>77.608999999999995</v>
      </c>
      <c r="M257" s="29">
        <v>77.903999999999996</v>
      </c>
      <c r="N257" s="29">
        <v>10.722122504605226</v>
      </c>
      <c r="O257" s="29">
        <v>10.687106676453654</v>
      </c>
      <c r="P257" s="30">
        <v>4.125</v>
      </c>
      <c r="Q257" s="27" t="s">
        <v>126</v>
      </c>
      <c r="R257" s="31">
        <v>2</v>
      </c>
      <c r="S257" s="25" t="s">
        <v>3604</v>
      </c>
      <c r="T257" s="25" t="s">
        <v>110</v>
      </c>
      <c r="U257" s="25" t="s">
        <v>3718</v>
      </c>
      <c r="V257" s="25" t="s">
        <v>128</v>
      </c>
      <c r="W257" s="23" t="s">
        <v>8</v>
      </c>
      <c r="X257" s="23" t="s">
        <v>8</v>
      </c>
      <c r="Y257" s="23" t="s">
        <v>8</v>
      </c>
      <c r="Z257" s="23" t="s">
        <v>1066</v>
      </c>
      <c r="AA257" s="23" t="s">
        <v>1041</v>
      </c>
      <c r="AB257" s="23" t="s">
        <v>108</v>
      </c>
      <c r="AC257" s="23" t="s">
        <v>114</v>
      </c>
      <c r="AD257" s="25" t="str">
        <f t="shared" ca="1" si="43"/>
        <v>N/A</v>
      </c>
      <c r="AE257" s="32">
        <v>1200000000</v>
      </c>
      <c r="AF257" s="33">
        <f>VLOOKUP(J257,Library!A:B,2,0)</f>
        <v>3</v>
      </c>
      <c r="AG257" s="33">
        <f>VLOOKUP(J257,Library!A:G,7,0)</f>
        <v>3</v>
      </c>
      <c r="AH257" s="28" t="str">
        <f>VLOOKUP(W257,Library!W:X,2,0)</f>
        <v>N/A</v>
      </c>
      <c r="AI257" s="28" t="str">
        <f>VLOOKUP(X257,Library!Y:Z,2,0)</f>
        <v>N/A</v>
      </c>
      <c r="AJ257" s="28" t="str">
        <f>VLOOKUP(Y257,Library!AA:AB,2,0)</f>
        <v>N/A</v>
      </c>
      <c r="AK257" s="33">
        <f>IF(MAX(AH257,AI257,AJ257)=0,VLOOKUP(I257,Library!$J:$P,7,0),MAX(AH257,AI257,AJ257))</f>
        <v>7</v>
      </c>
      <c r="AL257" s="33">
        <f t="shared" ca="1" si="45"/>
        <v>5</v>
      </c>
      <c r="AM257" s="33">
        <f>VLOOKUP(AB257,Library!T:U,2,0)</f>
        <v>1</v>
      </c>
      <c r="AN257" s="34">
        <f t="shared" ca="1" si="46"/>
        <v>4.0999999999999996</v>
      </c>
      <c r="AO257" s="33">
        <f t="shared" ca="1" si="47"/>
        <v>5</v>
      </c>
      <c r="AP257" s="28" t="s">
        <v>127</v>
      </c>
      <c r="AQ257" s="25" t="s">
        <v>128</v>
      </c>
      <c r="AR257" s="28" t="s">
        <v>2587</v>
      </c>
      <c r="AS257" s="28" t="s">
        <v>1564</v>
      </c>
      <c r="AT257" s="28" t="s">
        <v>1565</v>
      </c>
      <c r="AU257" s="23" t="s">
        <v>2591</v>
      </c>
      <c r="AV257" s="23" t="s">
        <v>130</v>
      </c>
      <c r="AW257" s="25" t="s">
        <v>128</v>
      </c>
      <c r="AX257" s="25" t="s">
        <v>128</v>
      </c>
      <c r="AY257" s="25" t="s">
        <v>128</v>
      </c>
      <c r="AZ257" s="25" t="s">
        <v>128</v>
      </c>
      <c r="BA257" s="25" t="s">
        <v>128</v>
      </c>
      <c r="BB257" s="25" t="s">
        <v>110</v>
      </c>
      <c r="BC257" s="25" t="s">
        <v>110</v>
      </c>
      <c r="BD257" s="25" t="s">
        <v>110</v>
      </c>
      <c r="BE257" s="25" t="s">
        <v>110</v>
      </c>
      <c r="BF257" s="25" t="s">
        <v>128</v>
      </c>
      <c r="BG257" s="25" t="s">
        <v>128</v>
      </c>
      <c r="BH257" s="25" t="s">
        <v>128</v>
      </c>
      <c r="BI257" s="25" t="s">
        <v>114</v>
      </c>
      <c r="BJ257" s="23" t="s">
        <v>128</v>
      </c>
      <c r="BK257" t="s">
        <v>1042</v>
      </c>
      <c r="BL257" s="23" t="s">
        <v>799</v>
      </c>
      <c r="BM257" s="28">
        <v>55838000</v>
      </c>
      <c r="BN257" s="72">
        <f t="shared" si="48"/>
        <v>4.6531666666666666E-2</v>
      </c>
    </row>
    <row r="258" spans="1:66" ht="15">
      <c r="A258" s="28">
        <v>254</v>
      </c>
      <c r="B258" s="23" t="s">
        <v>801</v>
      </c>
      <c r="C258" s="28" t="s">
        <v>1399</v>
      </c>
      <c r="D258" s="27" t="s">
        <v>802</v>
      </c>
      <c r="E258" s="43" t="str">
        <f>IF(AW258="Y","Defaulted",IF(OR(IFERROR(_xlfn.XLOOKUP(I258,Library!$J:$J,Library!$P:$P),AK258)=6,IFERROR(_xlfn.XLOOKUP(I258,Library!$J:$J,Library!$P:$P),AK258)=7),"N/A",AO258))</f>
        <v>N/A</v>
      </c>
      <c r="F258" s="25" t="str">
        <f t="shared" si="49"/>
        <v>Y</v>
      </c>
      <c r="G258" s="25" t="str">
        <f t="shared" si="50"/>
        <v>Y</v>
      </c>
      <c r="H258" s="25" t="s">
        <v>128</v>
      </c>
      <c r="I258" s="29" t="s">
        <v>991</v>
      </c>
      <c r="J258" s="44" t="str">
        <f t="shared" si="44"/>
        <v>永续债/优先股</v>
      </c>
      <c r="K258" s="27" t="s">
        <v>23</v>
      </c>
      <c r="L258" s="29">
        <v>76.305999999999997</v>
      </c>
      <c r="M258" s="29">
        <v>76.417000000000002</v>
      </c>
      <c r="N258" s="29">
        <v>15.793389597251126</v>
      </c>
      <c r="O258" s="29">
        <v>15.771950325762038</v>
      </c>
      <c r="P258" s="30">
        <v>12.814</v>
      </c>
      <c r="Q258" s="27" t="s">
        <v>126</v>
      </c>
      <c r="R258" s="31">
        <v>2</v>
      </c>
      <c r="S258" s="25" t="s">
        <v>3719</v>
      </c>
      <c r="T258" s="25" t="s">
        <v>110</v>
      </c>
      <c r="U258" s="25" t="s">
        <v>3707</v>
      </c>
      <c r="V258" s="25" t="s">
        <v>128</v>
      </c>
      <c r="W258" s="23" t="s">
        <v>8</v>
      </c>
      <c r="X258" s="23" t="s">
        <v>8</v>
      </c>
      <c r="Y258" s="23" t="s">
        <v>8</v>
      </c>
      <c r="Z258" s="23" t="s">
        <v>1066</v>
      </c>
      <c r="AA258" s="23" t="s">
        <v>1041</v>
      </c>
      <c r="AB258" s="23" t="s">
        <v>108</v>
      </c>
      <c r="AC258" s="23" t="s">
        <v>114</v>
      </c>
      <c r="AD258" s="25" t="str">
        <f t="shared" ca="1" si="43"/>
        <v>N/A</v>
      </c>
      <c r="AE258" s="32">
        <v>360000000</v>
      </c>
      <c r="AF258" s="33">
        <f>VLOOKUP(J258,Library!A:B,2,0)</f>
        <v>3</v>
      </c>
      <c r="AG258" s="33">
        <f>VLOOKUP(J258,Library!A:G,7,0)</f>
        <v>3</v>
      </c>
      <c r="AH258" s="28" t="str">
        <f>VLOOKUP(W258,Library!W:X,2,0)</f>
        <v>N/A</v>
      </c>
      <c r="AI258" s="28" t="str">
        <f>VLOOKUP(X258,Library!Y:Z,2,0)</f>
        <v>N/A</v>
      </c>
      <c r="AJ258" s="28" t="str">
        <f>VLOOKUP(Y258,Library!AA:AB,2,0)</f>
        <v>N/A</v>
      </c>
      <c r="AK258" s="33">
        <f>IF(MAX(AH258,AI258,AJ258)=0,VLOOKUP(I258,Library!$J:$P,7,0),MAX(AH258,AI258,AJ258))</f>
        <v>7</v>
      </c>
      <c r="AL258" s="33">
        <f t="shared" ca="1" si="45"/>
        <v>5</v>
      </c>
      <c r="AM258" s="33">
        <f>VLOOKUP(AB258,Library!T:U,2,0)</f>
        <v>1</v>
      </c>
      <c r="AN258" s="34">
        <f t="shared" ca="1" si="46"/>
        <v>4.0999999999999996</v>
      </c>
      <c r="AO258" s="33">
        <f t="shared" ca="1" si="47"/>
        <v>5</v>
      </c>
      <c r="AP258" s="28" t="s">
        <v>127</v>
      </c>
      <c r="AQ258" s="25" t="s">
        <v>128</v>
      </c>
      <c r="AR258" s="28" t="s">
        <v>2592</v>
      </c>
      <c r="AS258" s="28" t="s">
        <v>2593</v>
      </c>
      <c r="AT258" s="28" t="s">
        <v>1848</v>
      </c>
      <c r="AU258" s="23" t="s">
        <v>2594</v>
      </c>
      <c r="AV258" s="23" t="s">
        <v>130</v>
      </c>
      <c r="AW258" s="25" t="s">
        <v>128</v>
      </c>
      <c r="AX258" s="25" t="s">
        <v>128</v>
      </c>
      <c r="AY258" s="25" t="s">
        <v>128</v>
      </c>
      <c r="AZ258" s="25" t="s">
        <v>128</v>
      </c>
      <c r="BA258" s="25" t="s">
        <v>128</v>
      </c>
      <c r="BB258" s="25" t="s">
        <v>110</v>
      </c>
      <c r="BC258" s="25" t="s">
        <v>110</v>
      </c>
      <c r="BD258" s="25" t="s">
        <v>110</v>
      </c>
      <c r="BE258" s="25" t="s">
        <v>110</v>
      </c>
      <c r="BF258" s="25" t="s">
        <v>128</v>
      </c>
      <c r="BG258" s="25" t="s">
        <v>128</v>
      </c>
      <c r="BH258" s="25" t="s">
        <v>128</v>
      </c>
      <c r="BI258" s="25" t="s">
        <v>114</v>
      </c>
      <c r="BJ258" s="23" t="s">
        <v>128</v>
      </c>
      <c r="BK258" t="s">
        <v>1042</v>
      </c>
      <c r="BL258" s="23" t="s">
        <v>801</v>
      </c>
      <c r="BM258" s="28">
        <v>178830000</v>
      </c>
      <c r="BN258" s="72">
        <f t="shared" si="48"/>
        <v>0.49675000000000002</v>
      </c>
    </row>
    <row r="259" spans="1:66" ht="15">
      <c r="A259" s="28">
        <v>255</v>
      </c>
      <c r="B259" s="23" t="s">
        <v>804</v>
      </c>
      <c r="C259" s="28" t="s">
        <v>1400</v>
      </c>
      <c r="D259" s="27" t="s">
        <v>803</v>
      </c>
      <c r="E259" s="43">
        <f ca="1">IF(AW259="Y","Defaulted",IF(OR(IFERROR(_xlfn.XLOOKUP(I259,Library!$J:$J,Library!$P:$P),AK259)=6,IFERROR(_xlfn.XLOOKUP(I259,Library!$J:$J,Library!$P:$P),AK259)=7),"N/A",AO259))</f>
        <v>4</v>
      </c>
      <c r="F259" s="25" t="str">
        <f t="shared" si="49"/>
        <v>Y</v>
      </c>
      <c r="G259" s="25" t="str">
        <f t="shared" si="50"/>
        <v>N</v>
      </c>
      <c r="H259" s="25" t="s">
        <v>128</v>
      </c>
      <c r="I259" s="29" t="s">
        <v>1968</v>
      </c>
      <c r="J259" s="44" t="str">
        <f t="shared" si="44"/>
        <v>非投资级/无评级优先可赎回/可售回债</v>
      </c>
      <c r="K259" s="27" t="s">
        <v>24</v>
      </c>
      <c r="L259" s="29">
        <v>98.971999999999994</v>
      </c>
      <c r="M259" s="29">
        <v>99.15</v>
      </c>
      <c r="N259" s="29">
        <v>5.9090467585530257</v>
      </c>
      <c r="O259" s="29">
        <v>5.7716795162889687</v>
      </c>
      <c r="P259" s="30">
        <v>5.125</v>
      </c>
      <c r="Q259" s="27" t="s">
        <v>107</v>
      </c>
      <c r="R259" s="31">
        <v>2</v>
      </c>
      <c r="S259" s="25" t="s">
        <v>3720</v>
      </c>
      <c r="T259" s="25" t="s">
        <v>110</v>
      </c>
      <c r="U259" s="25" t="s">
        <v>3721</v>
      </c>
      <c r="V259" s="25" t="s">
        <v>128</v>
      </c>
      <c r="W259" s="23" t="s">
        <v>995</v>
      </c>
      <c r="X259" s="23" t="s">
        <v>2813</v>
      </c>
      <c r="Y259" s="23" t="s">
        <v>8</v>
      </c>
      <c r="Z259" s="23" t="s">
        <v>1066</v>
      </c>
      <c r="AA259" s="23" t="s">
        <v>114</v>
      </c>
      <c r="AB259" s="23" t="s">
        <v>108</v>
      </c>
      <c r="AC259" s="23" t="s">
        <v>2287</v>
      </c>
      <c r="AD259" s="25">
        <f t="shared" ca="1" si="43"/>
        <v>1.3890410958904109</v>
      </c>
      <c r="AE259" s="32">
        <v>2000000000</v>
      </c>
      <c r="AF259" s="33">
        <f>VLOOKUP(J259,Library!A:B,2,0)</f>
        <v>3</v>
      </c>
      <c r="AG259" s="33">
        <f>VLOOKUP(J259,Library!A:G,7,0)</f>
        <v>3</v>
      </c>
      <c r="AH259" s="28">
        <f>VLOOKUP(W259,Library!W:X,2,0)</f>
        <v>5</v>
      </c>
      <c r="AI259" s="28">
        <f>VLOOKUP(X259,Library!Y:Z,2,0)</f>
        <v>5</v>
      </c>
      <c r="AJ259" s="28" t="str">
        <f>VLOOKUP(Y259,Library!AA:AB,2,0)</f>
        <v>N/A</v>
      </c>
      <c r="AK259" s="33">
        <f>IF(MAX(AH259,AI259,AJ259)=0,VLOOKUP(I259,Library!$J:$P,7,0),MAX(AH259,AI259,AJ259))</f>
        <v>5</v>
      </c>
      <c r="AL259" s="33">
        <f t="shared" ca="1" si="45"/>
        <v>3</v>
      </c>
      <c r="AM259" s="33">
        <f>VLOOKUP(AB259,Library!T:U,2,0)</f>
        <v>1</v>
      </c>
      <c r="AN259" s="34">
        <f t="shared" ca="1" si="46"/>
        <v>3.3999999999999995</v>
      </c>
      <c r="AO259" s="33">
        <f t="shared" ca="1" si="47"/>
        <v>4</v>
      </c>
      <c r="AP259" s="28" t="s">
        <v>136</v>
      </c>
      <c r="AQ259" s="25" t="s">
        <v>128</v>
      </c>
      <c r="AR259" s="28" t="s">
        <v>2595</v>
      </c>
      <c r="AS259" s="28" t="s">
        <v>2596</v>
      </c>
      <c r="AT259" s="28" t="s">
        <v>1849</v>
      </c>
      <c r="AU259" s="23" t="s">
        <v>2597</v>
      </c>
      <c r="AV259" s="23" t="s">
        <v>35</v>
      </c>
      <c r="AW259" s="25" t="s">
        <v>128</v>
      </c>
      <c r="AX259" s="25" t="s">
        <v>128</v>
      </c>
      <c r="AY259" s="25" t="s">
        <v>128</v>
      </c>
      <c r="AZ259" s="25" t="s">
        <v>128</v>
      </c>
      <c r="BA259" s="25" t="s">
        <v>128</v>
      </c>
      <c r="BB259" s="25" t="s">
        <v>128</v>
      </c>
      <c r="BC259" s="25" t="s">
        <v>128</v>
      </c>
      <c r="BD259" s="25" t="s">
        <v>128</v>
      </c>
      <c r="BE259" s="25" t="s">
        <v>128</v>
      </c>
      <c r="BF259" s="25" t="s">
        <v>128</v>
      </c>
      <c r="BG259" s="25" t="s">
        <v>128</v>
      </c>
      <c r="BH259" s="25" t="s">
        <v>128</v>
      </c>
      <c r="BI259" s="25" t="s">
        <v>114</v>
      </c>
      <c r="BJ259" s="23" t="s">
        <v>128</v>
      </c>
      <c r="BK259" t="s">
        <v>1105</v>
      </c>
      <c r="BL259" s="23" t="s">
        <v>804</v>
      </c>
      <c r="BM259" s="28">
        <v>154881000</v>
      </c>
      <c r="BN259" s="72">
        <f t="shared" si="48"/>
        <v>7.7440499999999995E-2</v>
      </c>
    </row>
    <row r="260" spans="1:66" ht="15">
      <c r="A260" s="28">
        <v>256</v>
      </c>
      <c r="B260" s="23" t="s">
        <v>805</v>
      </c>
      <c r="C260" s="28" t="s">
        <v>1401</v>
      </c>
      <c r="D260" s="27" t="s">
        <v>803</v>
      </c>
      <c r="E260" s="43">
        <f ca="1">IF(AW260="Y","Defaulted",IF(OR(IFERROR(_xlfn.XLOOKUP(I260,Library!$J:$J,Library!$P:$P),AK260)=6,IFERROR(_xlfn.XLOOKUP(I260,Library!$J:$J,Library!$P:$P),AK260)=7),"N/A",AO260))</f>
        <v>4</v>
      </c>
      <c r="F260" s="25" t="str">
        <f t="shared" si="49"/>
        <v>Y</v>
      </c>
      <c r="G260" s="25" t="str">
        <f t="shared" si="50"/>
        <v>N</v>
      </c>
      <c r="H260" s="25" t="s">
        <v>128</v>
      </c>
      <c r="I260" s="29" t="s">
        <v>1968</v>
      </c>
      <c r="J260" s="44" t="str">
        <f t="shared" si="44"/>
        <v>非投资级/无评级优先可赎回/可售回债</v>
      </c>
      <c r="K260" s="27" t="s">
        <v>24</v>
      </c>
      <c r="L260" s="29">
        <v>99.853999999999999</v>
      </c>
      <c r="M260" s="29">
        <v>100.10599999999999</v>
      </c>
      <c r="N260" s="29">
        <v>6.3283366670896024</v>
      </c>
      <c r="O260" s="29">
        <v>6.1889042732307891</v>
      </c>
      <c r="P260" s="30">
        <v>6.25</v>
      </c>
      <c r="Q260" s="27" t="s">
        <v>107</v>
      </c>
      <c r="R260" s="31">
        <v>2</v>
      </c>
      <c r="S260" s="25" t="s">
        <v>3585</v>
      </c>
      <c r="T260" s="25" t="s">
        <v>110</v>
      </c>
      <c r="U260" s="25" t="s">
        <v>3722</v>
      </c>
      <c r="V260" s="25" t="s">
        <v>128</v>
      </c>
      <c r="W260" s="23" t="s">
        <v>995</v>
      </c>
      <c r="X260" s="23" t="s">
        <v>2813</v>
      </c>
      <c r="Y260" s="23" t="s">
        <v>8</v>
      </c>
      <c r="Z260" s="23" t="s">
        <v>1066</v>
      </c>
      <c r="AA260" s="23" t="s">
        <v>114</v>
      </c>
      <c r="AB260" s="23" t="s">
        <v>108</v>
      </c>
      <c r="AC260" s="23" t="s">
        <v>2187</v>
      </c>
      <c r="AD260" s="25">
        <f t="shared" ca="1" si="43"/>
        <v>1.9616438356164383</v>
      </c>
      <c r="AE260" s="32">
        <v>499956000</v>
      </c>
      <c r="AF260" s="33">
        <f>VLOOKUP(J260,Library!A:B,2,0)</f>
        <v>3</v>
      </c>
      <c r="AG260" s="33">
        <f>VLOOKUP(J260,Library!A:G,7,0)</f>
        <v>3</v>
      </c>
      <c r="AH260" s="28">
        <f>VLOOKUP(W260,Library!W:X,2,0)</f>
        <v>5</v>
      </c>
      <c r="AI260" s="28">
        <f>VLOOKUP(X260,Library!Y:Z,2,0)</f>
        <v>5</v>
      </c>
      <c r="AJ260" s="28" t="str">
        <f>VLOOKUP(Y260,Library!AA:AB,2,0)</f>
        <v>N/A</v>
      </c>
      <c r="AK260" s="33">
        <f>IF(MAX(AH260,AI260,AJ260)=0,VLOOKUP(I260,Library!$J:$P,7,0),MAX(AH260,AI260,AJ260))</f>
        <v>5</v>
      </c>
      <c r="AL260" s="33">
        <f t="shared" ca="1" si="45"/>
        <v>3</v>
      </c>
      <c r="AM260" s="33">
        <f>VLOOKUP(AB260,Library!T:U,2,0)</f>
        <v>1</v>
      </c>
      <c r="AN260" s="34">
        <f t="shared" ca="1" si="46"/>
        <v>3.3999999999999995</v>
      </c>
      <c r="AO260" s="33">
        <f t="shared" ca="1" si="47"/>
        <v>4</v>
      </c>
      <c r="AP260" s="28" t="s">
        <v>170</v>
      </c>
      <c r="AQ260" s="25" t="s">
        <v>128</v>
      </c>
      <c r="AR260" s="28" t="s">
        <v>2595</v>
      </c>
      <c r="AS260" s="28" t="s">
        <v>2596</v>
      </c>
      <c r="AT260" s="28" t="s">
        <v>1849</v>
      </c>
      <c r="AU260" s="23" t="s">
        <v>2307</v>
      </c>
      <c r="AV260" s="23" t="s">
        <v>35</v>
      </c>
      <c r="AW260" s="25" t="s">
        <v>128</v>
      </c>
      <c r="AX260" s="25" t="s">
        <v>128</v>
      </c>
      <c r="AY260" s="25" t="s">
        <v>128</v>
      </c>
      <c r="AZ260" s="25" t="s">
        <v>128</v>
      </c>
      <c r="BA260" s="25" t="s">
        <v>128</v>
      </c>
      <c r="BB260" s="25" t="s">
        <v>128</v>
      </c>
      <c r="BC260" s="25" t="s">
        <v>128</v>
      </c>
      <c r="BD260" s="25" t="s">
        <v>128</v>
      </c>
      <c r="BE260" s="25" t="s">
        <v>128</v>
      </c>
      <c r="BF260" s="25" t="s">
        <v>128</v>
      </c>
      <c r="BG260" s="25" t="s">
        <v>128</v>
      </c>
      <c r="BH260" s="25" t="s">
        <v>128</v>
      </c>
      <c r="BI260" s="25" t="s">
        <v>114</v>
      </c>
      <c r="BJ260" s="23" t="s">
        <v>128</v>
      </c>
      <c r="BK260" t="s">
        <v>1105</v>
      </c>
      <c r="BL260" s="23" t="s">
        <v>805</v>
      </c>
      <c r="BM260" s="28">
        <v>36853000</v>
      </c>
      <c r="BN260" s="72">
        <f t="shared" si="48"/>
        <v>7.3712486698829502E-2</v>
      </c>
    </row>
    <row r="261" spans="1:66" ht="15">
      <c r="A261" s="28">
        <v>257</v>
      </c>
      <c r="B261" s="23" t="s">
        <v>806</v>
      </c>
      <c r="C261" s="28" t="s">
        <v>1402</v>
      </c>
      <c r="D261" s="27" t="s">
        <v>803</v>
      </c>
      <c r="E261" s="43" t="str">
        <f>IF(AW261="Y","Defaulted",IF(OR(IFERROR(_xlfn.XLOOKUP(I261,Library!$J:$J,Library!$P:$P),AK261)=6,IFERROR(_xlfn.XLOOKUP(I261,Library!$J:$J,Library!$P:$P),AK261)=7),"N/A",AO261))</f>
        <v>N/A</v>
      </c>
      <c r="F261" s="25" t="str">
        <f t="shared" si="49"/>
        <v>Y</v>
      </c>
      <c r="G261" s="25" t="str">
        <f t="shared" si="50"/>
        <v>Y</v>
      </c>
      <c r="H261" s="25" t="s">
        <v>128</v>
      </c>
      <c r="I261" s="29" t="s">
        <v>1968</v>
      </c>
      <c r="J261" s="44" t="str">
        <f t="shared" si="44"/>
        <v>永续债/优先股</v>
      </c>
      <c r="K261" s="27" t="s">
        <v>24</v>
      </c>
      <c r="L261" s="29">
        <v>98.832999999999998</v>
      </c>
      <c r="M261" s="29">
        <v>99.26</v>
      </c>
      <c r="N261" s="29">
        <v>8.9109438885213148</v>
      </c>
      <c r="O261" s="29">
        <v>8.8744147232832198</v>
      </c>
      <c r="P261" s="30">
        <v>6.875</v>
      </c>
      <c r="Q261" s="27" t="s">
        <v>126</v>
      </c>
      <c r="R261" s="31">
        <v>2</v>
      </c>
      <c r="S261" s="25" t="s">
        <v>3514</v>
      </c>
      <c r="T261" s="25" t="s">
        <v>110</v>
      </c>
      <c r="U261" s="25" t="s">
        <v>3723</v>
      </c>
      <c r="V261" s="25" t="s">
        <v>128</v>
      </c>
      <c r="W261" s="23" t="s">
        <v>1001</v>
      </c>
      <c r="X261" s="23" t="s">
        <v>3465</v>
      </c>
      <c r="Y261" s="23" t="s">
        <v>8</v>
      </c>
      <c r="Z261" s="23" t="s">
        <v>1092</v>
      </c>
      <c r="AA261" s="23" t="s">
        <v>114</v>
      </c>
      <c r="AB261" s="23" t="s">
        <v>108</v>
      </c>
      <c r="AC261" s="23" t="s">
        <v>114</v>
      </c>
      <c r="AD261" s="25" t="str">
        <f t="shared" ca="1" si="43"/>
        <v>N/A</v>
      </c>
      <c r="AE261" s="32">
        <v>1750000000</v>
      </c>
      <c r="AF261" s="33">
        <f>VLOOKUP(J261,Library!A:B,2,0)</f>
        <v>3</v>
      </c>
      <c r="AG261" s="33">
        <f>VLOOKUP(J261,Library!A:G,7,0)</f>
        <v>3</v>
      </c>
      <c r="AH261" s="28">
        <f>VLOOKUP(W261,Library!W:X,2,0)</f>
        <v>6</v>
      </c>
      <c r="AI261" s="28">
        <f>VLOOKUP(X261,Library!Y:Z,2,0)</f>
        <v>6</v>
      </c>
      <c r="AJ261" s="28" t="str">
        <f>VLOOKUP(Y261,Library!AA:AB,2,0)</f>
        <v>N/A</v>
      </c>
      <c r="AK261" s="33">
        <f>IF(MAX(AH261,AI261,AJ261)=0,VLOOKUP(I261,Library!$J:$P,7,0),MAX(AH261,AI261,AJ261))</f>
        <v>6</v>
      </c>
      <c r="AL261" s="33">
        <f t="shared" ca="1" si="45"/>
        <v>5</v>
      </c>
      <c r="AM261" s="33">
        <f>VLOOKUP(AB261,Library!T:U,2,0)</f>
        <v>1</v>
      </c>
      <c r="AN261" s="34">
        <f t="shared" ca="1" si="46"/>
        <v>3.8499999999999996</v>
      </c>
      <c r="AO261" s="33">
        <f t="shared" ca="1" si="47"/>
        <v>5</v>
      </c>
      <c r="AP261" s="28" t="s">
        <v>170</v>
      </c>
      <c r="AQ261" s="25" t="s">
        <v>128</v>
      </c>
      <c r="AR261" s="28" t="s">
        <v>2595</v>
      </c>
      <c r="AS261" s="28" t="s">
        <v>2596</v>
      </c>
      <c r="AT261" s="28" t="s">
        <v>1849</v>
      </c>
      <c r="AU261" s="23" t="s">
        <v>2081</v>
      </c>
      <c r="AV261" s="23" t="s">
        <v>130</v>
      </c>
      <c r="AW261" s="25" t="s">
        <v>128</v>
      </c>
      <c r="AX261" s="25" t="s">
        <v>110</v>
      </c>
      <c r="AY261" s="25" t="s">
        <v>128</v>
      </c>
      <c r="AZ261" s="25" t="s">
        <v>128</v>
      </c>
      <c r="BA261" s="25" t="s">
        <v>128</v>
      </c>
      <c r="BB261" s="25" t="s">
        <v>110</v>
      </c>
      <c r="BC261" s="25" t="s">
        <v>110</v>
      </c>
      <c r="BD261" s="25" t="s">
        <v>110</v>
      </c>
      <c r="BE261" s="25" t="s">
        <v>110</v>
      </c>
      <c r="BF261" s="25" t="s">
        <v>128</v>
      </c>
      <c r="BG261" s="25" t="s">
        <v>128</v>
      </c>
      <c r="BH261" s="25" t="s">
        <v>128</v>
      </c>
      <c r="BI261" s="25" t="s">
        <v>114</v>
      </c>
      <c r="BJ261" s="23" t="s">
        <v>128</v>
      </c>
      <c r="BK261" t="s">
        <v>1105</v>
      </c>
      <c r="BL261" s="23" t="s">
        <v>806</v>
      </c>
      <c r="BM261" s="28">
        <v>114999000</v>
      </c>
      <c r="BN261" s="72">
        <f t="shared" si="48"/>
        <v>6.5713714285714292E-2</v>
      </c>
    </row>
    <row r="262" spans="1:66" ht="15">
      <c r="A262" s="28">
        <v>258</v>
      </c>
      <c r="B262" s="23" t="s">
        <v>807</v>
      </c>
      <c r="C262" s="28" t="s">
        <v>1403</v>
      </c>
      <c r="D262" s="27" t="s">
        <v>808</v>
      </c>
      <c r="E262" s="43">
        <f ca="1">IF(AW262="Y","Defaulted",IF(OR(IFERROR(_xlfn.XLOOKUP(I262,Library!$J:$J,Library!$P:$P),AK262)=6,IFERROR(_xlfn.XLOOKUP(I262,Library!$J:$J,Library!$P:$P),AK262)=7),"N/A",AO262))</f>
        <v>4</v>
      </c>
      <c r="F262" s="25" t="str">
        <f t="shared" si="49"/>
        <v>Y</v>
      </c>
      <c r="G262" s="25" t="str">
        <f t="shared" si="50"/>
        <v>Y</v>
      </c>
      <c r="H262" s="25" t="s">
        <v>128</v>
      </c>
      <c r="I262" s="29" t="s">
        <v>1969</v>
      </c>
      <c r="J262" s="44" t="str">
        <f t="shared" si="44"/>
        <v>非投资级/无评级次级可赎回/可售回债</v>
      </c>
      <c r="K262" s="27" t="s">
        <v>24</v>
      </c>
      <c r="L262" s="29">
        <v>92.945999999999998</v>
      </c>
      <c r="M262" s="29">
        <v>93.366</v>
      </c>
      <c r="N262" s="29">
        <v>6.6435706806810302</v>
      </c>
      <c r="O262" s="29">
        <v>6.6162987887978089</v>
      </c>
      <c r="P262" s="30">
        <v>4.125</v>
      </c>
      <c r="Q262" s="27" t="s">
        <v>126</v>
      </c>
      <c r="R262" s="31">
        <v>2</v>
      </c>
      <c r="S262" s="25" t="s">
        <v>3709</v>
      </c>
      <c r="T262" s="25" t="s">
        <v>110</v>
      </c>
      <c r="U262" s="25" t="s">
        <v>3724</v>
      </c>
      <c r="V262" s="25" t="s">
        <v>128</v>
      </c>
      <c r="W262" s="23" t="s">
        <v>995</v>
      </c>
      <c r="X262" s="23" t="s">
        <v>996</v>
      </c>
      <c r="Y262" s="23" t="s">
        <v>995</v>
      </c>
      <c r="Z262" s="23" t="s">
        <v>1109</v>
      </c>
      <c r="AA262" s="23" t="s">
        <v>114</v>
      </c>
      <c r="AB262" s="23" t="s">
        <v>108</v>
      </c>
      <c r="AC262" s="23" t="s">
        <v>2288</v>
      </c>
      <c r="AD262" s="25">
        <f t="shared" ca="1" si="43"/>
        <v>55.134246575342466</v>
      </c>
      <c r="AE262" s="32">
        <v>1000000000</v>
      </c>
      <c r="AF262" s="33">
        <f>VLOOKUP(J262,Library!A:B,2,0)</f>
        <v>3</v>
      </c>
      <c r="AG262" s="33">
        <f>VLOOKUP(J262,Library!A:G,7,0)</f>
        <v>3</v>
      </c>
      <c r="AH262" s="28">
        <f>VLOOKUP(W262,Library!W:X,2,0)</f>
        <v>5</v>
      </c>
      <c r="AI262" s="28">
        <f>VLOOKUP(X262,Library!Y:Z,2,0)</f>
        <v>5</v>
      </c>
      <c r="AJ262" s="28">
        <f>VLOOKUP(Y262,Library!AA:AB,2,0)</f>
        <v>5</v>
      </c>
      <c r="AK262" s="33">
        <f>IF(MAX(AH262,AI262,AJ262)=0,VLOOKUP(I262,Library!$J:$P,7,0),MAX(AH262,AI262,AJ262))</f>
        <v>5</v>
      </c>
      <c r="AL262" s="33">
        <f t="shared" ca="1" si="45"/>
        <v>5</v>
      </c>
      <c r="AM262" s="33">
        <f>VLOOKUP(AB262,Library!T:U,2,0)</f>
        <v>1</v>
      </c>
      <c r="AN262" s="34">
        <f t="shared" ca="1" si="46"/>
        <v>3.5999999999999996</v>
      </c>
      <c r="AO262" s="33">
        <f t="shared" ca="1" si="47"/>
        <v>4</v>
      </c>
      <c r="AP262" s="28" t="s">
        <v>136</v>
      </c>
      <c r="AQ262" s="25" t="s">
        <v>128</v>
      </c>
      <c r="AR262" s="28" t="s">
        <v>2598</v>
      </c>
      <c r="AS262" s="28" t="s">
        <v>2599</v>
      </c>
      <c r="AT262" s="28" t="s">
        <v>808</v>
      </c>
      <c r="AU262" s="23" t="s">
        <v>2600</v>
      </c>
      <c r="AV262" s="23" t="s">
        <v>35</v>
      </c>
      <c r="AW262" s="25" t="s">
        <v>128</v>
      </c>
      <c r="AX262" s="25" t="s">
        <v>110</v>
      </c>
      <c r="AY262" s="25" t="s">
        <v>128</v>
      </c>
      <c r="AZ262" s="25" t="s">
        <v>128</v>
      </c>
      <c r="BA262" s="25" t="s">
        <v>128</v>
      </c>
      <c r="BB262" s="25" t="s">
        <v>110</v>
      </c>
      <c r="BC262" s="25" t="s">
        <v>110</v>
      </c>
      <c r="BD262" s="25" t="s">
        <v>110</v>
      </c>
      <c r="BE262" s="25" t="s">
        <v>128</v>
      </c>
      <c r="BF262" s="25" t="s">
        <v>128</v>
      </c>
      <c r="BG262" s="25" t="s">
        <v>128</v>
      </c>
      <c r="BH262" s="25" t="s">
        <v>128</v>
      </c>
      <c r="BI262" s="25" t="s">
        <v>114</v>
      </c>
      <c r="BJ262" s="23" t="s">
        <v>128</v>
      </c>
      <c r="BK262" t="s">
        <v>1105</v>
      </c>
      <c r="BL262" s="23" t="s">
        <v>807</v>
      </c>
      <c r="BM262" s="28">
        <v>36633000</v>
      </c>
      <c r="BN262" s="72">
        <f t="shared" si="48"/>
        <v>3.6632999999999999E-2</v>
      </c>
    </row>
    <row r="263" spans="1:66" ht="15">
      <c r="A263" s="28">
        <v>259</v>
      </c>
      <c r="B263" s="23" t="s">
        <v>809</v>
      </c>
      <c r="C263" s="28" t="s">
        <v>1404</v>
      </c>
      <c r="D263" s="27" t="s">
        <v>808</v>
      </c>
      <c r="E263" s="43">
        <f ca="1">IF(AW263="Y","Defaulted",IF(OR(IFERROR(_xlfn.XLOOKUP(I263,Library!$J:$J,Library!$P:$P),AK263)=6,IFERROR(_xlfn.XLOOKUP(I263,Library!$J:$J,Library!$P:$P),AK263)=7),"N/A",AO263))</f>
        <v>4</v>
      </c>
      <c r="F263" s="25" t="str">
        <f t="shared" si="49"/>
        <v>Y</v>
      </c>
      <c r="G263" s="25" t="str">
        <f t="shared" si="50"/>
        <v>Y</v>
      </c>
      <c r="H263" s="25" t="s">
        <v>128</v>
      </c>
      <c r="I263" s="29" t="s">
        <v>1969</v>
      </c>
      <c r="J263" s="44" t="str">
        <f t="shared" si="44"/>
        <v>非投资级/无评级次级可赎回/可售回债</v>
      </c>
      <c r="K263" s="27" t="s">
        <v>24</v>
      </c>
      <c r="L263" s="29">
        <v>78.78</v>
      </c>
      <c r="M263" s="29">
        <v>79.331000000000003</v>
      </c>
      <c r="N263" s="29">
        <v>6.9759536881125586</v>
      </c>
      <c r="O263" s="29">
        <v>6.9313172580572946</v>
      </c>
      <c r="P263" s="30">
        <v>5.125</v>
      </c>
      <c r="Q263" s="27" t="s">
        <v>126</v>
      </c>
      <c r="R263" s="31">
        <v>2</v>
      </c>
      <c r="S263" s="25" t="s">
        <v>3709</v>
      </c>
      <c r="T263" s="25" t="s">
        <v>110</v>
      </c>
      <c r="U263" s="25" t="s">
        <v>3725</v>
      </c>
      <c r="V263" s="25" t="s">
        <v>128</v>
      </c>
      <c r="W263" s="23" t="s">
        <v>995</v>
      </c>
      <c r="X263" s="23" t="s">
        <v>996</v>
      </c>
      <c r="Y263" s="23" t="s">
        <v>995</v>
      </c>
      <c r="Z263" s="23" t="s">
        <v>1109</v>
      </c>
      <c r="AA263" s="23" t="s">
        <v>114</v>
      </c>
      <c r="AB263" s="23" t="s">
        <v>108</v>
      </c>
      <c r="AC263" s="23" t="s">
        <v>2288</v>
      </c>
      <c r="AD263" s="25">
        <f t="shared" ref="AD263:AD284" ca="1" si="51">IF(AC263="N/A","N/A",(AC263-TODAY())/365)</f>
        <v>55.134246575342466</v>
      </c>
      <c r="AE263" s="32">
        <v>950000000</v>
      </c>
      <c r="AF263" s="33">
        <f>VLOOKUP(J263,Library!A:B,2,0)</f>
        <v>3</v>
      </c>
      <c r="AG263" s="33">
        <f>VLOOKUP(J263,Library!A:G,7,0)</f>
        <v>3</v>
      </c>
      <c r="AH263" s="28">
        <f>VLOOKUP(W263,Library!W:X,2,0)</f>
        <v>5</v>
      </c>
      <c r="AI263" s="28">
        <f>VLOOKUP(X263,Library!Y:Z,2,0)</f>
        <v>5</v>
      </c>
      <c r="AJ263" s="28">
        <f>VLOOKUP(Y263,Library!AA:AB,2,0)</f>
        <v>5</v>
      </c>
      <c r="AK263" s="33">
        <f>IF(MAX(AH263,AI263,AJ263)=0,VLOOKUP(I263,Library!$J:$P,7,0),MAX(AH263,AI263,AJ263))</f>
        <v>5</v>
      </c>
      <c r="AL263" s="33">
        <f t="shared" ca="1" si="45"/>
        <v>5</v>
      </c>
      <c r="AM263" s="33">
        <f>VLOOKUP(AB263,Library!T:U,2,0)</f>
        <v>1</v>
      </c>
      <c r="AN263" s="34">
        <f t="shared" ca="1" si="46"/>
        <v>3.5999999999999996</v>
      </c>
      <c r="AO263" s="33">
        <f t="shared" ca="1" si="47"/>
        <v>4</v>
      </c>
      <c r="AP263" s="28" t="s">
        <v>136</v>
      </c>
      <c r="AQ263" s="25" t="s">
        <v>128</v>
      </c>
      <c r="AR263" s="28" t="s">
        <v>2598</v>
      </c>
      <c r="AS263" s="28" t="s">
        <v>2599</v>
      </c>
      <c r="AT263" s="28" t="s">
        <v>808</v>
      </c>
      <c r="AU263" s="23" t="s">
        <v>2601</v>
      </c>
      <c r="AV263" s="23" t="s">
        <v>35</v>
      </c>
      <c r="AW263" s="25" t="s">
        <v>128</v>
      </c>
      <c r="AX263" s="25" t="s">
        <v>110</v>
      </c>
      <c r="AY263" s="25" t="s">
        <v>128</v>
      </c>
      <c r="AZ263" s="25" t="s">
        <v>128</v>
      </c>
      <c r="BA263" s="25" t="s">
        <v>128</v>
      </c>
      <c r="BB263" s="25" t="s">
        <v>110</v>
      </c>
      <c r="BC263" s="25" t="s">
        <v>110</v>
      </c>
      <c r="BD263" s="25" t="s">
        <v>110</v>
      </c>
      <c r="BE263" s="25" t="s">
        <v>128</v>
      </c>
      <c r="BF263" s="25" t="s">
        <v>128</v>
      </c>
      <c r="BG263" s="25" t="s">
        <v>128</v>
      </c>
      <c r="BH263" s="25" t="s">
        <v>128</v>
      </c>
      <c r="BI263" s="25" t="s">
        <v>114</v>
      </c>
      <c r="BJ263" s="23" t="s">
        <v>128</v>
      </c>
      <c r="BK263" t="s">
        <v>1105</v>
      </c>
      <c r="BL263" s="23" t="s">
        <v>809</v>
      </c>
      <c r="BM263" s="28">
        <v>19786000</v>
      </c>
      <c r="BN263" s="72">
        <f t="shared" si="48"/>
        <v>2.0827368421052633E-2</v>
      </c>
    </row>
    <row r="264" spans="1:66" ht="15">
      <c r="A264" s="28">
        <v>260</v>
      </c>
      <c r="B264" s="23" t="s">
        <v>811</v>
      </c>
      <c r="C264" s="28" t="s">
        <v>1405</v>
      </c>
      <c r="D264" s="27" t="s">
        <v>810</v>
      </c>
      <c r="E264" s="43" t="str">
        <f>IF(AW264="Y","Defaulted",IF(OR(IFERROR(_xlfn.XLOOKUP(I264,Library!$J:$J,Library!$P:$P),AK264)=6,IFERROR(_xlfn.XLOOKUP(I264,Library!$J:$J,Library!$P:$P),AK264)=7),"N/A",AO264))</f>
        <v>Defaulted</v>
      </c>
      <c r="F264" s="25" t="str">
        <f t="shared" si="49"/>
        <v>Y</v>
      </c>
      <c r="G264" s="25" t="str">
        <f t="shared" si="50"/>
        <v>Y</v>
      </c>
      <c r="H264" s="25" t="s">
        <v>128</v>
      </c>
      <c r="I264" s="29" t="s">
        <v>1972</v>
      </c>
      <c r="J264" s="44" t="str">
        <f t="shared" si="44"/>
        <v>多担保人债券</v>
      </c>
      <c r="K264" s="27" t="s">
        <v>23</v>
      </c>
      <c r="L264" s="29">
        <v>3.1480000000000001</v>
      </c>
      <c r="M264" s="29">
        <v>3.3519999999999999</v>
      </c>
      <c r="N264" s="29">
        <v>222.36340533672174</v>
      </c>
      <c r="O264" s="29">
        <v>208.83054892601436</v>
      </c>
      <c r="P264" s="30">
        <v>7</v>
      </c>
      <c r="Q264" s="27" t="s">
        <v>1505</v>
      </c>
      <c r="R264" s="31">
        <v>2</v>
      </c>
      <c r="S264" s="25" t="s">
        <v>114</v>
      </c>
      <c r="T264" s="25" t="s">
        <v>110</v>
      </c>
      <c r="U264" s="25" t="s">
        <v>114</v>
      </c>
      <c r="V264" s="25" t="s">
        <v>128</v>
      </c>
      <c r="W264" s="23" t="s">
        <v>8</v>
      </c>
      <c r="X264" s="23" t="s">
        <v>1016</v>
      </c>
      <c r="Y264" s="23" t="s">
        <v>8</v>
      </c>
      <c r="Z264" s="23" t="s">
        <v>2064</v>
      </c>
      <c r="AA264" s="23" t="s">
        <v>1056</v>
      </c>
      <c r="AB264" s="23" t="s">
        <v>108</v>
      </c>
      <c r="AC264" s="23" t="s">
        <v>2289</v>
      </c>
      <c r="AD264" s="25">
        <f t="shared" ca="1" si="51"/>
        <v>-0.9945205479452055</v>
      </c>
      <c r="AE264" s="32">
        <v>500000000</v>
      </c>
      <c r="AF264" s="33">
        <f>VLOOKUP(J264,Library!A:B,2,0)</f>
        <v>3</v>
      </c>
      <c r="AG264" s="33">
        <f>VLOOKUP(J264,Library!A:G,7,0)</f>
        <v>3</v>
      </c>
      <c r="AH264" s="28" t="str">
        <f>VLOOKUP(W264,Library!W:X,2,0)</f>
        <v>N/A</v>
      </c>
      <c r="AI264" s="28" t="str">
        <f>VLOOKUP(X264,Library!Y:Z,2,0)</f>
        <v>N/A</v>
      </c>
      <c r="AJ264" s="28" t="str">
        <f>VLOOKUP(Y264,Library!AA:AB,2,0)</f>
        <v>N/A</v>
      </c>
      <c r="AK264" s="33">
        <f>IF(MAX(AH264,AI264,AJ264)=0,VLOOKUP(I264,Library!$J:$P,7,0),MAX(AH264,AI264,AJ264))</f>
        <v>7</v>
      </c>
      <c r="AL264" s="33" t="str">
        <f t="shared" ca="1" si="45"/>
        <v/>
      </c>
      <c r="AM264" s="33">
        <f>VLOOKUP(AB264,Library!T:U,2,0)</f>
        <v>1</v>
      </c>
      <c r="AN264" s="34" t="e">
        <f t="shared" ca="1" si="46"/>
        <v>#VALUE!</v>
      </c>
      <c r="AO264" s="33" t="e">
        <f t="shared" ca="1" si="47"/>
        <v>#VALUE!</v>
      </c>
      <c r="AP264" s="28" t="s">
        <v>136</v>
      </c>
      <c r="AQ264" s="25" t="s">
        <v>128</v>
      </c>
      <c r="AR264" s="28" t="s">
        <v>1850</v>
      </c>
      <c r="AS264" s="28" t="s">
        <v>2603</v>
      </c>
      <c r="AT264" s="28" t="s">
        <v>1850</v>
      </c>
      <c r="AU264" s="23" t="s">
        <v>2604</v>
      </c>
      <c r="AV264" s="23" t="s">
        <v>35</v>
      </c>
      <c r="AW264" s="25" t="s">
        <v>110</v>
      </c>
      <c r="AX264" s="25" t="s">
        <v>128</v>
      </c>
      <c r="AY264" s="25" t="s">
        <v>128</v>
      </c>
      <c r="AZ264" s="25" t="s">
        <v>128</v>
      </c>
      <c r="BA264" s="25" t="s">
        <v>128</v>
      </c>
      <c r="BB264" s="25" t="s">
        <v>128</v>
      </c>
      <c r="BC264" s="25" t="s">
        <v>128</v>
      </c>
      <c r="BD264" s="25" t="s">
        <v>128</v>
      </c>
      <c r="BE264" s="25" t="s">
        <v>128</v>
      </c>
      <c r="BF264" s="25" t="s">
        <v>128</v>
      </c>
      <c r="BG264" s="25" t="s">
        <v>128</v>
      </c>
      <c r="BH264" s="25" t="s">
        <v>110</v>
      </c>
      <c r="BI264" s="25" t="s">
        <v>114</v>
      </c>
      <c r="BJ264" s="23" t="s">
        <v>128</v>
      </c>
      <c r="BK264" t="s">
        <v>1042</v>
      </c>
      <c r="BL264" s="23" t="s">
        <v>811</v>
      </c>
      <c r="BM264" s="28">
        <v>49374000</v>
      </c>
      <c r="BN264" s="72">
        <f t="shared" si="48"/>
        <v>9.8748000000000002E-2</v>
      </c>
    </row>
    <row r="265" spans="1:66" ht="15">
      <c r="A265" s="28">
        <v>261</v>
      </c>
      <c r="B265" s="23" t="s">
        <v>812</v>
      </c>
      <c r="C265" s="28" t="s">
        <v>1406</v>
      </c>
      <c r="D265" s="27" t="s">
        <v>810</v>
      </c>
      <c r="E265" s="43" t="str">
        <f>IF(AW265="Y","Defaulted",IF(OR(IFERROR(_xlfn.XLOOKUP(I265,Library!$J:$J,Library!$P:$P),AK265)=6,IFERROR(_xlfn.XLOOKUP(I265,Library!$J:$J,Library!$P:$P),AK265)=7),"N/A",AO265))</f>
        <v>Defaulted</v>
      </c>
      <c r="F265" s="25" t="str">
        <f t="shared" si="49"/>
        <v>Y</v>
      </c>
      <c r="G265" s="25" t="str">
        <f t="shared" si="50"/>
        <v>Y</v>
      </c>
      <c r="H265" s="25" t="s">
        <v>128</v>
      </c>
      <c r="I265" s="29" t="s">
        <v>1972</v>
      </c>
      <c r="J265" s="44" t="str">
        <f t="shared" si="44"/>
        <v>多担保人债券</v>
      </c>
      <c r="K265" s="27" t="s">
        <v>23</v>
      </c>
      <c r="L265" s="29">
        <v>3.1480000000000001</v>
      </c>
      <c r="M265" s="29">
        <v>3.3519999999999999</v>
      </c>
      <c r="N265" s="29">
        <v>189.00889453621343</v>
      </c>
      <c r="O265" s="29">
        <v>177.50596658711214</v>
      </c>
      <c r="P265" s="30">
        <v>5.95</v>
      </c>
      <c r="Q265" s="27" t="s">
        <v>1505</v>
      </c>
      <c r="R265" s="31">
        <v>2</v>
      </c>
      <c r="S265" s="25" t="s">
        <v>114</v>
      </c>
      <c r="T265" s="25" t="s">
        <v>110</v>
      </c>
      <c r="U265" s="25" t="s">
        <v>114</v>
      </c>
      <c r="V265" s="25" t="s">
        <v>128</v>
      </c>
      <c r="W265" s="23" t="s">
        <v>8</v>
      </c>
      <c r="X265" s="23" t="s">
        <v>8</v>
      </c>
      <c r="Y265" s="23" t="s">
        <v>1017</v>
      </c>
      <c r="Z265" s="23" t="s">
        <v>2064</v>
      </c>
      <c r="AA265" s="23" t="s">
        <v>1056</v>
      </c>
      <c r="AB265" s="23" t="s">
        <v>108</v>
      </c>
      <c r="AC265" s="23" t="s">
        <v>2290</v>
      </c>
      <c r="AD265" s="25">
        <f t="shared" ca="1" si="51"/>
        <v>-1.5835616438356164</v>
      </c>
      <c r="AE265" s="32">
        <v>450000000</v>
      </c>
      <c r="AF265" s="33">
        <f>VLOOKUP(J265,Library!A:B,2,0)</f>
        <v>3</v>
      </c>
      <c r="AG265" s="33">
        <f>VLOOKUP(J265,Library!A:G,7,0)</f>
        <v>3</v>
      </c>
      <c r="AH265" s="28" t="str">
        <f>VLOOKUP(W265,Library!W:X,2,0)</f>
        <v>N/A</v>
      </c>
      <c r="AI265" s="28" t="str">
        <f>VLOOKUP(X265,Library!Y:Z,2,0)</f>
        <v>N/A</v>
      </c>
      <c r="AJ265" s="28" t="str">
        <f>VLOOKUP(Y265,Library!AA:AB,2,0)</f>
        <v>N/A</v>
      </c>
      <c r="AK265" s="33">
        <f>IF(MAX(AH265,AI265,AJ265)=0,VLOOKUP(I265,Library!$J:$P,7,0),MAX(AH265,AI265,AJ265))</f>
        <v>7</v>
      </c>
      <c r="AL265" s="33" t="str">
        <f t="shared" ca="1" si="45"/>
        <v/>
      </c>
      <c r="AM265" s="33">
        <f>VLOOKUP(AB265,Library!T:U,2,0)</f>
        <v>1</v>
      </c>
      <c r="AN265" s="34" t="e">
        <f t="shared" ca="1" si="46"/>
        <v>#VALUE!</v>
      </c>
      <c r="AO265" s="33" t="e">
        <f t="shared" ca="1" si="47"/>
        <v>#VALUE!</v>
      </c>
      <c r="AP265" s="28" t="s">
        <v>136</v>
      </c>
      <c r="AQ265" s="25" t="s">
        <v>128</v>
      </c>
      <c r="AR265" s="28" t="s">
        <v>1850</v>
      </c>
      <c r="AS265" s="28" t="s">
        <v>2603</v>
      </c>
      <c r="AT265" s="28" t="s">
        <v>1850</v>
      </c>
      <c r="AU265" s="23" t="s">
        <v>2605</v>
      </c>
      <c r="AV265" s="23" t="s">
        <v>35</v>
      </c>
      <c r="AW265" s="25" t="s">
        <v>110</v>
      </c>
      <c r="AX265" s="25" t="s">
        <v>128</v>
      </c>
      <c r="AY265" s="25" t="s">
        <v>128</v>
      </c>
      <c r="AZ265" s="25" t="s">
        <v>128</v>
      </c>
      <c r="BA265" s="25" t="s">
        <v>128</v>
      </c>
      <c r="BB265" s="25" t="s">
        <v>128</v>
      </c>
      <c r="BC265" s="25" t="s">
        <v>128</v>
      </c>
      <c r="BD265" s="25" t="s">
        <v>128</v>
      </c>
      <c r="BE265" s="25" t="s">
        <v>128</v>
      </c>
      <c r="BF265" s="25" t="s">
        <v>128</v>
      </c>
      <c r="BG265" s="25" t="s">
        <v>128</v>
      </c>
      <c r="BH265" s="25" t="s">
        <v>110</v>
      </c>
      <c r="BI265" s="25" t="s">
        <v>114</v>
      </c>
      <c r="BJ265" s="23" t="s">
        <v>128</v>
      </c>
      <c r="BK265" t="s">
        <v>1042</v>
      </c>
      <c r="BL265" s="23" t="s">
        <v>812</v>
      </c>
      <c r="BM265" s="28">
        <v>217822000</v>
      </c>
      <c r="BN265" s="72">
        <f t="shared" si="48"/>
        <v>0.48404888888888886</v>
      </c>
    </row>
    <row r="266" spans="1:66" ht="15">
      <c r="A266" s="28">
        <v>262</v>
      </c>
      <c r="B266" s="23" t="s">
        <v>814</v>
      </c>
      <c r="C266" s="28" t="s">
        <v>1407</v>
      </c>
      <c r="D266" s="27" t="s">
        <v>813</v>
      </c>
      <c r="E266" s="43" t="str">
        <f>IF(AW266="Y","Defaulted",IF(OR(IFERROR(_xlfn.XLOOKUP(I266,Library!$J:$J,Library!$P:$P),AK266)=6,IFERROR(_xlfn.XLOOKUP(I266,Library!$J:$J,Library!$P:$P),AK266)=7),"N/A",AO266))</f>
        <v>Defaulted</v>
      </c>
      <c r="F266" s="25" t="str">
        <f t="shared" si="49"/>
        <v>Y</v>
      </c>
      <c r="G266" s="25" t="str">
        <f t="shared" si="50"/>
        <v>Y</v>
      </c>
      <c r="H266" s="25" t="s">
        <v>128</v>
      </c>
      <c r="I266" s="29" t="s">
        <v>1539</v>
      </c>
      <c r="J266" s="44" t="str">
        <f t="shared" si="44"/>
        <v>多担保人债券</v>
      </c>
      <c r="K266" s="27" t="s">
        <v>23</v>
      </c>
      <c r="L266" s="29">
        <v>18.224</v>
      </c>
      <c r="M266" s="29">
        <v>18.446000000000002</v>
      </c>
      <c r="N266" s="29">
        <v>367.86920434608834</v>
      </c>
      <c r="O266" s="29">
        <v>361.96480314803938</v>
      </c>
      <c r="P266" s="30">
        <v>4.5</v>
      </c>
      <c r="Q266" s="27" t="s">
        <v>1506</v>
      </c>
      <c r="R266" s="31">
        <v>2</v>
      </c>
      <c r="S266" s="25" t="s">
        <v>3686</v>
      </c>
      <c r="T266" s="25" t="s">
        <v>110</v>
      </c>
      <c r="U266" s="25" t="s">
        <v>3675</v>
      </c>
      <c r="V266" s="25" t="s">
        <v>128</v>
      </c>
      <c r="W266" s="23" t="s">
        <v>956</v>
      </c>
      <c r="X266" s="23" t="s">
        <v>8</v>
      </c>
      <c r="Y266" s="23" t="s">
        <v>1017</v>
      </c>
      <c r="Z266" s="23" t="s">
        <v>2064</v>
      </c>
      <c r="AA266" s="23" t="s">
        <v>1056</v>
      </c>
      <c r="AB266" s="23" t="s">
        <v>108</v>
      </c>
      <c r="AC266" s="23" t="s">
        <v>2291</v>
      </c>
      <c r="AD266" s="25">
        <f t="shared" ca="1" si="51"/>
        <v>1.3041095890410959</v>
      </c>
      <c r="AE266" s="32">
        <v>300000000</v>
      </c>
      <c r="AF266" s="33">
        <f>VLOOKUP(J266,Library!A:B,2,0)</f>
        <v>3</v>
      </c>
      <c r="AG266" s="33">
        <f>VLOOKUP(J266,Library!A:G,7,0)</f>
        <v>3</v>
      </c>
      <c r="AH266" s="28" t="str">
        <f>VLOOKUP(W266,Library!W:X,2,0)</f>
        <v>N/A</v>
      </c>
      <c r="AI266" s="28" t="str">
        <f>VLOOKUP(X266,Library!Y:Z,2,0)</f>
        <v>N/A</v>
      </c>
      <c r="AJ266" s="28" t="str">
        <f>VLOOKUP(Y266,Library!AA:AB,2,0)</f>
        <v>N/A</v>
      </c>
      <c r="AK266" s="33">
        <f>IF(MAX(AH266,AI266,AJ266)=0,VLOOKUP(I266,Library!$J:$P,7,0),MAX(AH266,AI266,AJ266))</f>
        <v>6</v>
      </c>
      <c r="AL266" s="33">
        <f t="shared" ca="1" si="45"/>
        <v>3</v>
      </c>
      <c r="AM266" s="33">
        <f>VLOOKUP(AB266,Library!T:U,2,0)</f>
        <v>1</v>
      </c>
      <c r="AN266" s="34">
        <f t="shared" ca="1" si="46"/>
        <v>3.6499999999999995</v>
      </c>
      <c r="AO266" s="33">
        <f t="shared" ca="1" si="47"/>
        <v>4</v>
      </c>
      <c r="AP266" s="28" t="s">
        <v>386</v>
      </c>
      <c r="AQ266" s="25" t="s">
        <v>128</v>
      </c>
      <c r="AR266" s="28" t="s">
        <v>2606</v>
      </c>
      <c r="AS266" s="28" t="s">
        <v>1568</v>
      </c>
      <c r="AT266" s="28" t="s">
        <v>1569</v>
      </c>
      <c r="AU266" s="23" t="s">
        <v>2607</v>
      </c>
      <c r="AV266" s="23" t="s">
        <v>2585</v>
      </c>
      <c r="AW266" s="25" t="s">
        <v>110</v>
      </c>
      <c r="AX266" s="25" t="s">
        <v>128</v>
      </c>
      <c r="AY266" s="25" t="s">
        <v>128</v>
      </c>
      <c r="AZ266" s="25" t="s">
        <v>128</v>
      </c>
      <c r="BA266" s="25" t="s">
        <v>128</v>
      </c>
      <c r="BB266" s="25" t="s">
        <v>128</v>
      </c>
      <c r="BC266" s="25" t="s">
        <v>128</v>
      </c>
      <c r="BD266" s="25" t="s">
        <v>128</v>
      </c>
      <c r="BE266" s="25" t="s">
        <v>128</v>
      </c>
      <c r="BF266" s="25" t="s">
        <v>128</v>
      </c>
      <c r="BG266" s="25" t="s">
        <v>128</v>
      </c>
      <c r="BH266" s="25" t="s">
        <v>110</v>
      </c>
      <c r="BI266" s="25" t="s">
        <v>114</v>
      </c>
      <c r="BJ266" s="23" t="s">
        <v>128</v>
      </c>
      <c r="BK266" t="s">
        <v>1042</v>
      </c>
      <c r="BL266" s="23" t="s">
        <v>814</v>
      </c>
      <c r="BM266" s="28">
        <v>9190000</v>
      </c>
      <c r="BN266" s="72">
        <f t="shared" si="48"/>
        <v>3.0633333333333332E-2</v>
      </c>
    </row>
    <row r="267" spans="1:66" ht="15">
      <c r="A267" s="28">
        <v>263</v>
      </c>
      <c r="B267" s="23" t="s">
        <v>816</v>
      </c>
      <c r="C267" s="28" t="s">
        <v>1408</v>
      </c>
      <c r="D267" s="27" t="s">
        <v>815</v>
      </c>
      <c r="E267" s="43" t="str">
        <f>IF(AW267="Y","Defaulted",IF(OR(IFERROR(_xlfn.XLOOKUP(I267,Library!$J:$J,Library!$P:$P),AK267)=6,IFERROR(_xlfn.XLOOKUP(I267,Library!$J:$J,Library!$P:$P),AK267)=7),"N/A",AO267))</f>
        <v>Defaulted</v>
      </c>
      <c r="F267" s="25" t="str">
        <f t="shared" si="49"/>
        <v>Y</v>
      </c>
      <c r="G267" s="25" t="str">
        <f t="shared" si="50"/>
        <v>Y</v>
      </c>
      <c r="H267" s="25" t="s">
        <v>128</v>
      </c>
      <c r="I267" s="29" t="s">
        <v>1541</v>
      </c>
      <c r="J267" s="44" t="str">
        <f t="shared" ref="J267:J285" si="52">IF(AQ267="Y","存款证",
IF(BF267="Y","应急可转债",
IF(BK267="Government","主权债",
IF(AND(BF267="N",BE267="Y"),"永续债/优先股",
IF(AND(BF267="N",BG267="Y"),"保释债（Bail in feature）",
IF(AND(BF267="N",OR(AY267="Y",AZ267="5")),"可转换/可交换债券",
IF(AND(BF267="N",BE267="N",BG267="N",BH267="Y"),"多担保人债券",
IF(AND(AK267&lt;5,T267="N",V267="N",AX267="N"),"投资级别优先普通债",
IF(AND(AK267&lt;5,OR(T267="Y",V267="Y"),AX267="N"),"投资级别优先可赎回/可售回债",
IF(AND(AK267&lt;5,T267="N",V267="N",AX267="Y"),"投资级别次级普通债",
IF(AND(AK267&lt;5,OR(T267="Y",V267="Y"),AX267="Y"),"投资级别次级可赎回/可售回债",
IF(AND(OR(AK267=5,AK267=6,AK267=7),T267="N",V267="N",AX267="N"),"非投资级/无评级优先普通债",
IF(AND(OR(AK267=5,AK267=6,AK267=7),OR(T267="Y",V267="Y"),AX267="N"),"非投资级/无评级优先可赎回/可售回债",
IF(AND(OR(AK267=5,AK267=6,AK267=7),T267="N",V267="N",AX267="Y"),"非投资级/无评级次级普通债",
IF(AND(OR(AK267=5,AK267=6,AK267=7),OR(T267="Y",V267="Y"),AX267="Y"),"非投资级/无评级次级可赎回/可售回债")))))))))))))))</f>
        <v>多担保人债券</v>
      </c>
      <c r="K267" s="27" t="s">
        <v>23</v>
      </c>
      <c r="L267" s="29">
        <v>4.2590000000000003</v>
      </c>
      <c r="M267" s="29">
        <v>4.6950000000000003</v>
      </c>
      <c r="N267" s="29">
        <v>606.43651563666594</v>
      </c>
      <c r="O267" s="29">
        <v>572.4231623984582</v>
      </c>
      <c r="P267" s="30">
        <v>6.5</v>
      </c>
      <c r="Q267" s="27" t="s">
        <v>1507</v>
      </c>
      <c r="R267" s="31">
        <v>2</v>
      </c>
      <c r="S267" s="25" t="s">
        <v>2521</v>
      </c>
      <c r="T267" s="25" t="s">
        <v>110</v>
      </c>
      <c r="U267" s="25" t="s">
        <v>3675</v>
      </c>
      <c r="V267" s="25" t="s">
        <v>128</v>
      </c>
      <c r="W267" s="23" t="s">
        <v>8</v>
      </c>
      <c r="X267" s="23" t="s">
        <v>8</v>
      </c>
      <c r="Y267" s="23" t="s">
        <v>1017</v>
      </c>
      <c r="Z267" s="23" t="s">
        <v>1118</v>
      </c>
      <c r="AA267" s="23" t="s">
        <v>1056</v>
      </c>
      <c r="AB267" s="23" t="s">
        <v>108</v>
      </c>
      <c r="AC267" s="23" t="s">
        <v>2293</v>
      </c>
      <c r="AD267" s="25">
        <f t="shared" ca="1" si="51"/>
        <v>1.1972602739726028</v>
      </c>
      <c r="AE267" s="32">
        <v>2460990567.3389997</v>
      </c>
      <c r="AF267" s="33">
        <f>VLOOKUP(J267,Library!A:B,2,0)</f>
        <v>3</v>
      </c>
      <c r="AG267" s="33">
        <f>VLOOKUP(J267,Library!A:G,7,0)</f>
        <v>3</v>
      </c>
      <c r="AH267" s="28" t="str">
        <f>VLOOKUP(W267,Library!W:X,2,0)</f>
        <v>N/A</v>
      </c>
      <c r="AI267" s="28" t="str">
        <f>VLOOKUP(X267,Library!Y:Z,2,0)</f>
        <v>N/A</v>
      </c>
      <c r="AJ267" s="28" t="str">
        <f>VLOOKUP(Y267,Library!AA:AB,2,0)</f>
        <v>N/A</v>
      </c>
      <c r="AK267" s="33">
        <f>IF(MAX(AH267,AI267,AJ267)=0,VLOOKUP(I267,Library!$J:$P,7,0),MAX(AH267,AI267,AJ267))</f>
        <v>7</v>
      </c>
      <c r="AL267" s="33">
        <f t="shared" ref="AL267:AL285" ca="1" si="53">IF(AND(AD267&gt;=0,AD267&lt;=1),2,IF(AND(AD267&gt;1,AD267&lt;=5),3,IF(AND(AD267&gt;5,AD267&lt;=10),4,IF(OR(AD267&gt;10,AD267=""),5,""))))</f>
        <v>3</v>
      </c>
      <c r="AM267" s="33">
        <f>VLOOKUP(AB267,Library!T:U,2,0)</f>
        <v>1</v>
      </c>
      <c r="AN267" s="34">
        <f t="shared" ref="AN267:AN285" ca="1" si="54">AF267*0.35+AG267*0.25+AK267*0.25+AL267*0.1+AM267*0.05</f>
        <v>3.8999999999999995</v>
      </c>
      <c r="AO267" s="33">
        <f t="shared" ref="AO267:AO285" ca="1" si="55">IF(AND(AN267&gt;=1,AN267&lt;=1.45),1,IF(AND(AN267&gt;1.45,AN267&lt;=2.1),2,IF(AND(AN267&gt;2.1,AN267&lt;=2.95),3,IF(AND(AN267&gt;2.95,AN267&lt;=3.65),4,IF(AND(AN267&gt;3.65,AN267&lt;=5),5,"")))))</f>
        <v>5</v>
      </c>
      <c r="AP267" s="28" t="s">
        <v>136</v>
      </c>
      <c r="AQ267" s="25" t="s">
        <v>128</v>
      </c>
      <c r="AR267" s="28" t="s">
        <v>2608</v>
      </c>
      <c r="AS267" s="28" t="s">
        <v>1571</v>
      </c>
      <c r="AT267" s="28" t="s">
        <v>1572</v>
      </c>
      <c r="AU267" s="23" t="s">
        <v>2609</v>
      </c>
      <c r="AV267" s="23" t="s">
        <v>2585</v>
      </c>
      <c r="AW267" s="25" t="s">
        <v>110</v>
      </c>
      <c r="AX267" s="25" t="s">
        <v>128</v>
      </c>
      <c r="AY267" s="25" t="s">
        <v>128</v>
      </c>
      <c r="AZ267" s="25" t="s">
        <v>128</v>
      </c>
      <c r="BA267" s="25" t="s">
        <v>128</v>
      </c>
      <c r="BB267" s="25" t="s">
        <v>128</v>
      </c>
      <c r="BC267" s="25" t="s">
        <v>128</v>
      </c>
      <c r="BD267" s="25" t="s">
        <v>128</v>
      </c>
      <c r="BE267" s="25" t="s">
        <v>128</v>
      </c>
      <c r="BF267" s="25" t="s">
        <v>128</v>
      </c>
      <c r="BG267" s="25" t="s">
        <v>128</v>
      </c>
      <c r="BH267" s="25" t="s">
        <v>110</v>
      </c>
      <c r="BI267" s="25" t="s">
        <v>114</v>
      </c>
      <c r="BJ267" s="23" t="s">
        <v>128</v>
      </c>
      <c r="BK267" t="s">
        <v>1042</v>
      </c>
      <c r="BL267" s="23" t="s">
        <v>816</v>
      </c>
      <c r="BM267" s="28">
        <v>667123907</v>
      </c>
      <c r="BN267" s="72">
        <f t="shared" si="48"/>
        <v>0.27107942462426521</v>
      </c>
    </row>
    <row r="268" spans="1:66" ht="15">
      <c r="A268" s="28">
        <v>264</v>
      </c>
      <c r="B268" s="23" t="s">
        <v>817</v>
      </c>
      <c r="C268" s="28" t="s">
        <v>1409</v>
      </c>
      <c r="D268" s="27" t="s">
        <v>815</v>
      </c>
      <c r="E268" s="43" t="str">
        <f>IF(AW268="Y","Defaulted",IF(OR(IFERROR(_xlfn.XLOOKUP(I268,Library!$J:$J,Library!$P:$P),AK268)=6,IFERROR(_xlfn.XLOOKUP(I268,Library!$J:$J,Library!$P:$P),AK268)=7),"N/A",AO268))</f>
        <v>Defaulted</v>
      </c>
      <c r="F268" s="25" t="str">
        <f t="shared" si="49"/>
        <v>Y</v>
      </c>
      <c r="G268" s="25" t="str">
        <f t="shared" si="50"/>
        <v>Y</v>
      </c>
      <c r="H268" s="25" t="s">
        <v>128</v>
      </c>
      <c r="I268" s="29" t="s">
        <v>1541</v>
      </c>
      <c r="J268" s="44" t="str">
        <f t="shared" si="52"/>
        <v>多担保人债券</v>
      </c>
      <c r="K268" s="27" t="s">
        <v>23</v>
      </c>
      <c r="L268" s="29">
        <v>4.3920000000000003</v>
      </c>
      <c r="M268" s="29">
        <v>4.6079999999999997</v>
      </c>
      <c r="N268" s="29">
        <v>259.90536003649419</v>
      </c>
      <c r="O268" s="29">
        <v>253.5051694388336</v>
      </c>
      <c r="P268" s="30">
        <v>6.5</v>
      </c>
      <c r="Q268" s="27" t="s">
        <v>1507</v>
      </c>
      <c r="R268" s="31">
        <v>2</v>
      </c>
      <c r="S268" s="25" t="s">
        <v>2521</v>
      </c>
      <c r="T268" s="25" t="s">
        <v>110</v>
      </c>
      <c r="U268" s="25" t="s">
        <v>3675</v>
      </c>
      <c r="V268" s="25" t="s">
        <v>128</v>
      </c>
      <c r="W268" s="23" t="s">
        <v>8</v>
      </c>
      <c r="X268" s="23" t="s">
        <v>8</v>
      </c>
      <c r="Y268" s="23" t="s">
        <v>1017</v>
      </c>
      <c r="Z268" s="23" t="s">
        <v>1118</v>
      </c>
      <c r="AA268" s="23" t="s">
        <v>1056</v>
      </c>
      <c r="AB268" s="23" t="s">
        <v>108</v>
      </c>
      <c r="AC268" s="23" t="s">
        <v>2294</v>
      </c>
      <c r="AD268" s="25">
        <f t="shared" ca="1" si="51"/>
        <v>2.2000000000000002</v>
      </c>
      <c r="AE268" s="32">
        <v>1793343640.4029999</v>
      </c>
      <c r="AF268" s="33">
        <f>VLOOKUP(J268,Library!A:B,2,0)</f>
        <v>3</v>
      </c>
      <c r="AG268" s="33">
        <f>VLOOKUP(J268,Library!A:G,7,0)</f>
        <v>3</v>
      </c>
      <c r="AH268" s="28" t="str">
        <f>VLOOKUP(W268,Library!W:X,2,0)</f>
        <v>N/A</v>
      </c>
      <c r="AI268" s="28" t="str">
        <f>VLOOKUP(X268,Library!Y:Z,2,0)</f>
        <v>N/A</v>
      </c>
      <c r="AJ268" s="28" t="str">
        <f>VLOOKUP(Y268,Library!AA:AB,2,0)</f>
        <v>N/A</v>
      </c>
      <c r="AK268" s="33">
        <f>IF(MAX(AH268,AI268,AJ268)=0,VLOOKUP(I268,Library!$J:$P,7,0),MAX(AH268,AI268,AJ268))</f>
        <v>7</v>
      </c>
      <c r="AL268" s="33">
        <f t="shared" ca="1" si="53"/>
        <v>3</v>
      </c>
      <c r="AM268" s="33">
        <f>VLOOKUP(AB268,Library!T:U,2,0)</f>
        <v>1</v>
      </c>
      <c r="AN268" s="34">
        <f t="shared" ca="1" si="54"/>
        <v>3.8999999999999995</v>
      </c>
      <c r="AO268" s="33">
        <f t="shared" ca="1" si="55"/>
        <v>5</v>
      </c>
      <c r="AP268" s="28" t="s">
        <v>136</v>
      </c>
      <c r="AQ268" s="25" t="s">
        <v>128</v>
      </c>
      <c r="AR268" s="28" t="s">
        <v>2608</v>
      </c>
      <c r="AS268" s="28" t="s">
        <v>1571</v>
      </c>
      <c r="AT268" s="28" t="s">
        <v>1572</v>
      </c>
      <c r="AU268" s="23" t="s">
        <v>2609</v>
      </c>
      <c r="AV268" s="23" t="s">
        <v>2585</v>
      </c>
      <c r="AW268" s="25" t="s">
        <v>110</v>
      </c>
      <c r="AX268" s="25" t="s">
        <v>128</v>
      </c>
      <c r="AY268" s="25" t="s">
        <v>128</v>
      </c>
      <c r="AZ268" s="25" t="s">
        <v>128</v>
      </c>
      <c r="BA268" s="25" t="s">
        <v>128</v>
      </c>
      <c r="BB268" s="25" t="s">
        <v>128</v>
      </c>
      <c r="BC268" s="25" t="s">
        <v>128</v>
      </c>
      <c r="BD268" s="25" t="s">
        <v>128</v>
      </c>
      <c r="BE268" s="25" t="s">
        <v>128</v>
      </c>
      <c r="BF268" s="25" t="s">
        <v>128</v>
      </c>
      <c r="BG268" s="25" t="s">
        <v>128</v>
      </c>
      <c r="BH268" s="25" t="s">
        <v>110</v>
      </c>
      <c r="BI268" s="25" t="s">
        <v>114</v>
      </c>
      <c r="BJ268" s="23" t="s">
        <v>128</v>
      </c>
      <c r="BK268" t="s">
        <v>1042</v>
      </c>
      <c r="BL268" s="23" t="s">
        <v>817</v>
      </c>
      <c r="BM268" s="28">
        <v>86641026</v>
      </c>
      <c r="BN268" s="72">
        <f t="shared" si="48"/>
        <v>4.8312562103563175E-2</v>
      </c>
    </row>
    <row r="269" spans="1:66" ht="15">
      <c r="A269" s="28">
        <v>265</v>
      </c>
      <c r="B269" s="23" t="s">
        <v>820</v>
      </c>
      <c r="C269" s="28" t="s">
        <v>1410</v>
      </c>
      <c r="D269" s="27" t="s">
        <v>2785</v>
      </c>
      <c r="E269" s="43" t="str">
        <f>IF(AW269="Y","Defaulted",IF(OR(IFERROR(_xlfn.XLOOKUP(I269,Library!$J:$J,Library!$P:$P),AK269)=6,IFERROR(_xlfn.XLOOKUP(I269,Library!$J:$J,Library!$P:$P),AK269)=7),"N/A",AO269))</f>
        <v>N/A</v>
      </c>
      <c r="F269" s="25" t="str">
        <f t="shared" si="49"/>
        <v>N</v>
      </c>
      <c r="G269" s="25" t="str">
        <f t="shared" si="50"/>
        <v>N</v>
      </c>
      <c r="H269" s="25" t="s">
        <v>128</v>
      </c>
      <c r="I269" s="29" t="s">
        <v>1974</v>
      </c>
      <c r="J269" s="44" t="str">
        <f t="shared" si="52"/>
        <v>非投资级/无评级优先普通债</v>
      </c>
      <c r="K269" s="27" t="s">
        <v>20</v>
      </c>
      <c r="L269" s="29">
        <v>99.019000000000005</v>
      </c>
      <c r="M269" s="29">
        <v>99.144999999999996</v>
      </c>
      <c r="N269" s="29">
        <v>7.6101950587573466</v>
      </c>
      <c r="O269" s="29">
        <v>7.067260030654567</v>
      </c>
      <c r="P269" s="30">
        <v>3.45</v>
      </c>
      <c r="Q269" s="27" t="s">
        <v>107</v>
      </c>
      <c r="R269" s="31">
        <v>2</v>
      </c>
      <c r="S269" s="25" t="s">
        <v>3609</v>
      </c>
      <c r="T269" s="25" t="s">
        <v>128</v>
      </c>
      <c r="U269" s="25" t="s">
        <v>3496</v>
      </c>
      <c r="V269" s="25" t="s">
        <v>128</v>
      </c>
      <c r="W269" s="23" t="s">
        <v>8</v>
      </c>
      <c r="X269" s="23" t="s">
        <v>1016</v>
      </c>
      <c r="Y269" s="23" t="s">
        <v>8</v>
      </c>
      <c r="Z269" s="23" t="s">
        <v>1066</v>
      </c>
      <c r="AA269" s="23" t="s">
        <v>114</v>
      </c>
      <c r="AB269" s="23" t="s">
        <v>108</v>
      </c>
      <c r="AC269" s="23" t="s">
        <v>456</v>
      </c>
      <c r="AD269" s="25">
        <f t="shared" ca="1" si="51"/>
        <v>0.24657534246575341</v>
      </c>
      <c r="AE269" s="32">
        <v>300000000</v>
      </c>
      <c r="AF269" s="33">
        <f>VLOOKUP(J269,Library!A:B,2,0)</f>
        <v>3</v>
      </c>
      <c r="AG269" s="33">
        <f>VLOOKUP(J269,Library!A:G,7,0)</f>
        <v>3</v>
      </c>
      <c r="AH269" s="28" t="str">
        <f>VLOOKUP(W269,Library!W:X,2,0)</f>
        <v>N/A</v>
      </c>
      <c r="AI269" s="28" t="str">
        <f>VLOOKUP(X269,Library!Y:Z,2,0)</f>
        <v>N/A</v>
      </c>
      <c r="AJ269" s="28" t="str">
        <f>VLOOKUP(Y269,Library!AA:AB,2,0)</f>
        <v>N/A</v>
      </c>
      <c r="AK269" s="33">
        <f>IF(MAX(AH269,AI269,AJ269)=0,VLOOKUP(I269,Library!$J:$P,7,0),MAX(AH269,AI269,AJ269))</f>
        <v>7</v>
      </c>
      <c r="AL269" s="33">
        <f t="shared" ca="1" si="53"/>
        <v>2</v>
      </c>
      <c r="AM269" s="33">
        <f>VLOOKUP(AB269,Library!T:U,2,0)</f>
        <v>1</v>
      </c>
      <c r="AN269" s="34">
        <f t="shared" ca="1" si="54"/>
        <v>3.8</v>
      </c>
      <c r="AO269" s="33">
        <f t="shared" ca="1" si="55"/>
        <v>5</v>
      </c>
      <c r="AP269" s="28" t="s">
        <v>136</v>
      </c>
      <c r="AQ269" s="25" t="s">
        <v>128</v>
      </c>
      <c r="AR269" s="28" t="s">
        <v>2516</v>
      </c>
      <c r="AS269" s="28" t="s">
        <v>2610</v>
      </c>
      <c r="AT269" s="28" t="s">
        <v>1851</v>
      </c>
      <c r="AU269" s="23" t="s">
        <v>114</v>
      </c>
      <c r="AV269" s="23" t="s">
        <v>115</v>
      </c>
      <c r="AW269" s="25" t="s">
        <v>128</v>
      </c>
      <c r="AX269" s="25" t="s">
        <v>128</v>
      </c>
      <c r="AY269" s="25" t="s">
        <v>128</v>
      </c>
      <c r="AZ269" s="25" t="s">
        <v>128</v>
      </c>
      <c r="BA269" s="25" t="s">
        <v>128</v>
      </c>
      <c r="BB269" s="25" t="s">
        <v>128</v>
      </c>
      <c r="BC269" s="25" t="s">
        <v>128</v>
      </c>
      <c r="BD269" s="25" t="s">
        <v>128</v>
      </c>
      <c r="BE269" s="25" t="s">
        <v>128</v>
      </c>
      <c r="BF269" s="25" t="s">
        <v>128</v>
      </c>
      <c r="BG269" s="25" t="s">
        <v>128</v>
      </c>
      <c r="BH269" s="25" t="s">
        <v>128</v>
      </c>
      <c r="BI269" s="25" t="s">
        <v>114</v>
      </c>
      <c r="BJ269" s="23" t="s">
        <v>128</v>
      </c>
      <c r="BK269" t="s">
        <v>1042</v>
      </c>
      <c r="BL269" s="23" t="s">
        <v>820</v>
      </c>
      <c r="BM269" s="28">
        <v>13678000</v>
      </c>
      <c r="BN269" s="72">
        <f t="shared" si="48"/>
        <v>4.5593333333333333E-2</v>
      </c>
    </row>
    <row r="270" spans="1:66" ht="15">
      <c r="A270" s="28">
        <v>266</v>
      </c>
      <c r="B270" s="23" t="s">
        <v>821</v>
      </c>
      <c r="C270" s="28" t="s">
        <v>1411</v>
      </c>
      <c r="D270" s="27" t="s">
        <v>2784</v>
      </c>
      <c r="E270" s="43" t="str">
        <f>IF(AW270="Y","Defaulted",IF(OR(IFERROR(_xlfn.XLOOKUP(I270,Library!$J:$J,Library!$P:$P),AK270)=6,IFERROR(_xlfn.XLOOKUP(I270,Library!$J:$J,Library!$P:$P),AK270)=7),"N/A",AO270))</f>
        <v>N/A</v>
      </c>
      <c r="F270" s="25" t="str">
        <f t="shared" si="49"/>
        <v>Y</v>
      </c>
      <c r="G270" s="25" t="str">
        <f t="shared" si="50"/>
        <v>N</v>
      </c>
      <c r="H270" s="25" t="s">
        <v>128</v>
      </c>
      <c r="I270" s="29" t="s">
        <v>1977</v>
      </c>
      <c r="J270" s="44" t="str">
        <f t="shared" si="52"/>
        <v>非投资级/无评级优先可赎回/可售回债</v>
      </c>
      <c r="K270" s="27" t="s">
        <v>23</v>
      </c>
      <c r="L270" s="29">
        <v>16.145</v>
      </c>
      <c r="M270" s="29">
        <v>16.443999999999999</v>
      </c>
      <c r="N270" s="29">
        <v>146.64796990310583</v>
      </c>
      <c r="O270" s="29">
        <v>144.86091781979167</v>
      </c>
      <c r="P270" s="30">
        <v>6.75</v>
      </c>
      <c r="Q270" s="27" t="s">
        <v>1507</v>
      </c>
      <c r="R270" s="31">
        <v>2</v>
      </c>
      <c r="S270" s="25" t="s">
        <v>3726</v>
      </c>
      <c r="T270" s="25" t="s">
        <v>110</v>
      </c>
      <c r="U270" s="25" t="s">
        <v>3510</v>
      </c>
      <c r="V270" s="25" t="s">
        <v>128</v>
      </c>
      <c r="W270" s="23" t="s">
        <v>8</v>
      </c>
      <c r="X270" s="23" t="s">
        <v>1144</v>
      </c>
      <c r="Y270" s="23" t="s">
        <v>8</v>
      </c>
      <c r="Z270" s="23" t="s">
        <v>1066</v>
      </c>
      <c r="AA270" s="23" t="s">
        <v>1041</v>
      </c>
      <c r="AB270" s="23" t="s">
        <v>108</v>
      </c>
      <c r="AC270" s="23" t="s">
        <v>2295</v>
      </c>
      <c r="AD270" s="25">
        <f t="shared" ca="1" si="51"/>
        <v>2.1561643835616437</v>
      </c>
      <c r="AE270" s="32">
        <v>500000000</v>
      </c>
      <c r="AF270" s="33">
        <f>VLOOKUP(J270,Library!A:B,2,0)</f>
        <v>3</v>
      </c>
      <c r="AG270" s="33">
        <f>VLOOKUP(J270,Library!A:G,7,0)</f>
        <v>3</v>
      </c>
      <c r="AH270" s="28" t="str">
        <f>VLOOKUP(W270,Library!W:X,2,0)</f>
        <v>N/A</v>
      </c>
      <c r="AI270" s="28">
        <f>VLOOKUP(X270,Library!Y:Z,2,0)</f>
        <v>6</v>
      </c>
      <c r="AJ270" s="28" t="str">
        <f>VLOOKUP(Y270,Library!AA:AB,2,0)</f>
        <v>N/A</v>
      </c>
      <c r="AK270" s="33">
        <f>IF(MAX(AH270,AI270,AJ270)=0,VLOOKUP(I270,Library!$J:$P,7,0),MAX(AH270,AI270,AJ270))</f>
        <v>6</v>
      </c>
      <c r="AL270" s="33">
        <f t="shared" ca="1" si="53"/>
        <v>3</v>
      </c>
      <c r="AM270" s="33">
        <f>VLOOKUP(AB270,Library!T:U,2,0)</f>
        <v>1</v>
      </c>
      <c r="AN270" s="34">
        <f t="shared" ca="1" si="54"/>
        <v>3.6499999999999995</v>
      </c>
      <c r="AO270" s="33">
        <f t="shared" ca="1" si="55"/>
        <v>4</v>
      </c>
      <c r="AP270" s="28" t="s">
        <v>274</v>
      </c>
      <c r="AQ270" s="25" t="s">
        <v>128</v>
      </c>
      <c r="AR270" s="28" t="s">
        <v>2611</v>
      </c>
      <c r="AS270" s="28" t="s">
        <v>2612</v>
      </c>
      <c r="AT270" s="28" t="s">
        <v>1852</v>
      </c>
      <c r="AU270" s="23" t="s">
        <v>2613</v>
      </c>
      <c r="AV270" s="23" t="s">
        <v>2585</v>
      </c>
      <c r="AW270" s="25" t="s">
        <v>128</v>
      </c>
      <c r="AX270" s="25" t="s">
        <v>128</v>
      </c>
      <c r="AY270" s="25" t="s">
        <v>128</v>
      </c>
      <c r="AZ270" s="25" t="s">
        <v>128</v>
      </c>
      <c r="BA270" s="25" t="s">
        <v>128</v>
      </c>
      <c r="BB270" s="25" t="s">
        <v>128</v>
      </c>
      <c r="BC270" s="25" t="s">
        <v>128</v>
      </c>
      <c r="BD270" s="25" t="s">
        <v>128</v>
      </c>
      <c r="BE270" s="25" t="s">
        <v>128</v>
      </c>
      <c r="BF270" s="25" t="s">
        <v>128</v>
      </c>
      <c r="BG270" s="25" t="s">
        <v>128</v>
      </c>
      <c r="BH270" s="25" t="s">
        <v>128</v>
      </c>
      <c r="BI270" s="25" t="s">
        <v>114</v>
      </c>
      <c r="BJ270" s="23" t="s">
        <v>128</v>
      </c>
      <c r="BK270" t="s">
        <v>1042</v>
      </c>
      <c r="BL270" s="23" t="s">
        <v>821</v>
      </c>
      <c r="BM270" s="28">
        <v>7500000</v>
      </c>
      <c r="BN270" s="72">
        <f t="shared" si="48"/>
        <v>1.4999999999999999E-2</v>
      </c>
    </row>
    <row r="271" spans="1:66" ht="15">
      <c r="A271" s="28">
        <v>267</v>
      </c>
      <c r="B271" s="23" t="s">
        <v>822</v>
      </c>
      <c r="C271" s="28" t="s">
        <v>1412</v>
      </c>
      <c r="D271" s="27" t="s">
        <v>2784</v>
      </c>
      <c r="E271" s="43" t="str">
        <f>IF(AW271="Y","Defaulted",IF(OR(IFERROR(_xlfn.XLOOKUP(I271,Library!$J:$J,Library!$P:$P),AK271)=6,IFERROR(_xlfn.XLOOKUP(I271,Library!$J:$J,Library!$P:$P),AK271)=7),"N/A",AO271))</f>
        <v>Defaulted</v>
      </c>
      <c r="F271" s="25" t="str">
        <f t="shared" si="49"/>
        <v>Y</v>
      </c>
      <c r="G271" s="25" t="str">
        <f t="shared" si="50"/>
        <v>N</v>
      </c>
      <c r="H271" s="25" t="s">
        <v>128</v>
      </c>
      <c r="I271" s="29" t="s">
        <v>1977</v>
      </c>
      <c r="J271" s="44" t="str">
        <f t="shared" si="52"/>
        <v>非投资级/无评级优先可赎回/可售回债</v>
      </c>
      <c r="K271" s="27" t="s">
        <v>23</v>
      </c>
      <c r="L271" s="29">
        <v>16.131</v>
      </c>
      <c r="M271" s="29">
        <v>16.344000000000001</v>
      </c>
      <c r="N271" s="29">
        <v>106.44538233731788</v>
      </c>
      <c r="O271" s="29">
        <v>105.50475408870209</v>
      </c>
      <c r="P271" s="30">
        <v>5.6</v>
      </c>
      <c r="Q271" s="27" t="s">
        <v>1507</v>
      </c>
      <c r="R271" s="31">
        <v>2</v>
      </c>
      <c r="S271" s="25" t="s">
        <v>3499</v>
      </c>
      <c r="T271" s="25" t="s">
        <v>110</v>
      </c>
      <c r="U271" s="25" t="s">
        <v>3510</v>
      </c>
      <c r="V271" s="25" t="s">
        <v>128</v>
      </c>
      <c r="W271" s="23" t="s">
        <v>8</v>
      </c>
      <c r="X271" s="23" t="s">
        <v>1144</v>
      </c>
      <c r="Y271" s="23" t="s">
        <v>8</v>
      </c>
      <c r="Z271" s="23" t="s">
        <v>1066</v>
      </c>
      <c r="AA271" s="23" t="s">
        <v>1041</v>
      </c>
      <c r="AB271" s="23" t="s">
        <v>108</v>
      </c>
      <c r="AC271" s="23" t="s">
        <v>2296</v>
      </c>
      <c r="AD271" s="25">
        <f t="shared" ca="1" si="51"/>
        <v>2.5424657534246577</v>
      </c>
      <c r="AE271" s="32">
        <v>370000000</v>
      </c>
      <c r="AF271" s="33">
        <f>VLOOKUP(J271,Library!A:B,2,0)</f>
        <v>3</v>
      </c>
      <c r="AG271" s="33">
        <f>VLOOKUP(J271,Library!A:G,7,0)</f>
        <v>3</v>
      </c>
      <c r="AH271" s="28" t="str">
        <f>VLOOKUP(W271,Library!W:X,2,0)</f>
        <v>N/A</v>
      </c>
      <c r="AI271" s="28">
        <f>VLOOKUP(X271,Library!Y:Z,2,0)</f>
        <v>6</v>
      </c>
      <c r="AJ271" s="28" t="str">
        <f>VLOOKUP(Y271,Library!AA:AB,2,0)</f>
        <v>N/A</v>
      </c>
      <c r="AK271" s="33">
        <f>IF(MAX(AH271,AI271,AJ271)=0,VLOOKUP(I271,Library!$J:$P,7,0),MAX(AH271,AI271,AJ271))</f>
        <v>6</v>
      </c>
      <c r="AL271" s="33">
        <f t="shared" ca="1" si="53"/>
        <v>3</v>
      </c>
      <c r="AM271" s="33">
        <f>VLOOKUP(AB271,Library!T:U,2,0)</f>
        <v>1</v>
      </c>
      <c r="AN271" s="34">
        <f t="shared" ca="1" si="54"/>
        <v>3.6499999999999995</v>
      </c>
      <c r="AO271" s="33">
        <f t="shared" ca="1" si="55"/>
        <v>4</v>
      </c>
      <c r="AP271" s="28" t="s">
        <v>274</v>
      </c>
      <c r="AQ271" s="25" t="s">
        <v>128</v>
      </c>
      <c r="AR271" s="28" t="s">
        <v>2611</v>
      </c>
      <c r="AS271" s="28" t="s">
        <v>2612</v>
      </c>
      <c r="AT271" s="28" t="s">
        <v>1852</v>
      </c>
      <c r="AU271" s="23" t="s">
        <v>2614</v>
      </c>
      <c r="AV271" s="23" t="s">
        <v>2585</v>
      </c>
      <c r="AW271" s="25" t="s">
        <v>110</v>
      </c>
      <c r="AX271" s="25" t="s">
        <v>128</v>
      </c>
      <c r="AY271" s="25" t="s">
        <v>128</v>
      </c>
      <c r="AZ271" s="25" t="s">
        <v>128</v>
      </c>
      <c r="BA271" s="25" t="s">
        <v>128</v>
      </c>
      <c r="BB271" s="25" t="s">
        <v>128</v>
      </c>
      <c r="BC271" s="25" t="s">
        <v>128</v>
      </c>
      <c r="BD271" s="25" t="s">
        <v>128</v>
      </c>
      <c r="BE271" s="25" t="s">
        <v>128</v>
      </c>
      <c r="BF271" s="25" t="s">
        <v>128</v>
      </c>
      <c r="BG271" s="25" t="s">
        <v>128</v>
      </c>
      <c r="BH271" s="25" t="s">
        <v>128</v>
      </c>
      <c r="BI271" s="25" t="s">
        <v>114</v>
      </c>
      <c r="BJ271" s="23" t="s">
        <v>128</v>
      </c>
      <c r="BK271" t="s">
        <v>1042</v>
      </c>
      <c r="BL271" s="23" t="s">
        <v>822</v>
      </c>
      <c r="BM271" s="28">
        <v>10370000</v>
      </c>
      <c r="BN271" s="72">
        <f t="shared" si="48"/>
        <v>2.8027027027027026E-2</v>
      </c>
    </row>
    <row r="272" spans="1:66" ht="15">
      <c r="A272" s="28">
        <v>268</v>
      </c>
      <c r="B272" s="23" t="s">
        <v>823</v>
      </c>
      <c r="C272" s="28" t="s">
        <v>1413</v>
      </c>
      <c r="D272" s="27" t="s">
        <v>2784</v>
      </c>
      <c r="E272" s="43" t="str">
        <f>IF(AW272="Y","Defaulted",IF(OR(IFERROR(_xlfn.XLOOKUP(I272,Library!$J:$J,Library!$P:$P),AK272)=6,IFERROR(_xlfn.XLOOKUP(I272,Library!$J:$J,Library!$P:$P),AK272)=7),"N/A",AO272))</f>
        <v>Defaulted</v>
      </c>
      <c r="F272" s="25" t="str">
        <f t="shared" si="49"/>
        <v>Y</v>
      </c>
      <c r="G272" s="25" t="str">
        <f t="shared" si="50"/>
        <v>N</v>
      </c>
      <c r="H272" s="25" t="s">
        <v>128</v>
      </c>
      <c r="I272" s="29" t="s">
        <v>1977</v>
      </c>
      <c r="J272" s="44" t="str">
        <f t="shared" si="52"/>
        <v>非投资级/无评级优先可赎回/可售回债</v>
      </c>
      <c r="K272" s="27" t="s">
        <v>23</v>
      </c>
      <c r="L272" s="29">
        <v>16.053000000000001</v>
      </c>
      <c r="M272" s="29">
        <v>16.266999999999999</v>
      </c>
      <c r="N272" s="29">
        <v>86.581494074079771</v>
      </c>
      <c r="O272" s="29">
        <v>85.856859276373442</v>
      </c>
      <c r="P272" s="30">
        <v>6.125</v>
      </c>
      <c r="Q272" s="27" t="s">
        <v>1507</v>
      </c>
      <c r="R272" s="31">
        <v>2</v>
      </c>
      <c r="S272" s="25" t="s">
        <v>3536</v>
      </c>
      <c r="T272" s="25" t="s">
        <v>110</v>
      </c>
      <c r="U272" s="25" t="s">
        <v>3510</v>
      </c>
      <c r="V272" s="25" t="s">
        <v>128</v>
      </c>
      <c r="W272" s="23" t="s">
        <v>8</v>
      </c>
      <c r="X272" s="23" t="s">
        <v>1144</v>
      </c>
      <c r="Y272" s="23" t="s">
        <v>8</v>
      </c>
      <c r="Z272" s="23" t="s">
        <v>1066</v>
      </c>
      <c r="AA272" s="23" t="s">
        <v>1041</v>
      </c>
      <c r="AB272" s="23" t="s">
        <v>108</v>
      </c>
      <c r="AC272" s="23" t="s">
        <v>2297</v>
      </c>
      <c r="AD272" s="25">
        <f t="shared" ca="1" si="51"/>
        <v>2.9808219178082194</v>
      </c>
      <c r="AE272" s="32">
        <v>400000000</v>
      </c>
      <c r="AF272" s="33">
        <f>VLOOKUP(J272,Library!A:B,2,0)</f>
        <v>3</v>
      </c>
      <c r="AG272" s="33">
        <f>VLOOKUP(J272,Library!A:G,7,0)</f>
        <v>3</v>
      </c>
      <c r="AH272" s="28" t="str">
        <f>VLOOKUP(W272,Library!W:X,2,0)</f>
        <v>N/A</v>
      </c>
      <c r="AI272" s="28">
        <f>VLOOKUP(X272,Library!Y:Z,2,0)</f>
        <v>6</v>
      </c>
      <c r="AJ272" s="28" t="str">
        <f>VLOOKUP(Y272,Library!AA:AB,2,0)</f>
        <v>N/A</v>
      </c>
      <c r="AK272" s="33">
        <f>IF(MAX(AH272,AI272,AJ272)=0,VLOOKUP(I272,Library!$J:$P,7,0),MAX(AH272,AI272,AJ272))</f>
        <v>6</v>
      </c>
      <c r="AL272" s="33">
        <f t="shared" ca="1" si="53"/>
        <v>3</v>
      </c>
      <c r="AM272" s="33">
        <f>VLOOKUP(AB272,Library!T:U,2,0)</f>
        <v>1</v>
      </c>
      <c r="AN272" s="34">
        <f t="shared" ca="1" si="54"/>
        <v>3.6499999999999995</v>
      </c>
      <c r="AO272" s="33">
        <f t="shared" ca="1" si="55"/>
        <v>4</v>
      </c>
      <c r="AP272" s="28" t="s">
        <v>136</v>
      </c>
      <c r="AQ272" s="25" t="s">
        <v>128</v>
      </c>
      <c r="AR272" s="28" t="s">
        <v>2611</v>
      </c>
      <c r="AS272" s="28" t="s">
        <v>2612</v>
      </c>
      <c r="AT272" s="28" t="s">
        <v>1852</v>
      </c>
      <c r="AU272" s="23" t="s">
        <v>2614</v>
      </c>
      <c r="AV272" s="23" t="s">
        <v>2585</v>
      </c>
      <c r="AW272" s="25" t="s">
        <v>110</v>
      </c>
      <c r="AX272" s="25" t="s">
        <v>128</v>
      </c>
      <c r="AY272" s="25" t="s">
        <v>128</v>
      </c>
      <c r="AZ272" s="25" t="s">
        <v>128</v>
      </c>
      <c r="BA272" s="25" t="s">
        <v>128</v>
      </c>
      <c r="BB272" s="25" t="s">
        <v>128</v>
      </c>
      <c r="BC272" s="25" t="s">
        <v>128</v>
      </c>
      <c r="BD272" s="25" t="s">
        <v>128</v>
      </c>
      <c r="BE272" s="25" t="s">
        <v>128</v>
      </c>
      <c r="BF272" s="25" t="s">
        <v>128</v>
      </c>
      <c r="BG272" s="25" t="s">
        <v>128</v>
      </c>
      <c r="BH272" s="25" t="s">
        <v>128</v>
      </c>
      <c r="BI272" s="25" t="s">
        <v>114</v>
      </c>
      <c r="BJ272" s="23" t="s">
        <v>128</v>
      </c>
      <c r="BK272" t="s">
        <v>1042</v>
      </c>
      <c r="BL272" s="23" t="s">
        <v>823</v>
      </c>
      <c r="BM272" s="28">
        <v>11997000</v>
      </c>
      <c r="BN272" s="72">
        <f t="shared" si="48"/>
        <v>2.9992499999999998E-2</v>
      </c>
    </row>
    <row r="273" spans="1:66" ht="15">
      <c r="A273" s="28">
        <v>269</v>
      </c>
      <c r="B273" s="23" t="s">
        <v>824</v>
      </c>
      <c r="C273" s="28" t="s">
        <v>1414</v>
      </c>
      <c r="D273" s="27" t="s">
        <v>2784</v>
      </c>
      <c r="E273" s="43" t="str">
        <f>IF(AW273="Y","Defaulted",IF(OR(IFERROR(_xlfn.XLOOKUP(I273,Library!$J:$J,Library!$P:$P),AK273)=6,IFERROR(_xlfn.XLOOKUP(I273,Library!$J:$J,Library!$P:$P),AK273)=7),"N/A",AO273))</f>
        <v>Defaulted</v>
      </c>
      <c r="F273" s="25" t="str">
        <f t="shared" si="49"/>
        <v>Y</v>
      </c>
      <c r="G273" s="25" t="str">
        <f t="shared" si="50"/>
        <v>N</v>
      </c>
      <c r="H273" s="25" t="s">
        <v>128</v>
      </c>
      <c r="I273" s="29" t="s">
        <v>1977</v>
      </c>
      <c r="J273" s="44" t="str">
        <f t="shared" si="52"/>
        <v>非投资级/无评级优先可赎回/可售回债</v>
      </c>
      <c r="K273" s="27" t="s">
        <v>23</v>
      </c>
      <c r="L273" s="29">
        <v>15.941000000000001</v>
      </c>
      <c r="M273" s="29">
        <v>16.353000000000002</v>
      </c>
      <c r="N273" s="29">
        <v>79.541397274042779</v>
      </c>
      <c r="O273" s="29">
        <v>78.26785448020135</v>
      </c>
      <c r="P273" s="30">
        <v>6.75</v>
      </c>
      <c r="Q273" s="27" t="s">
        <v>1507</v>
      </c>
      <c r="R273" s="31">
        <v>2</v>
      </c>
      <c r="S273" s="25" t="s">
        <v>3727</v>
      </c>
      <c r="T273" s="25" t="s">
        <v>110</v>
      </c>
      <c r="U273" s="25" t="s">
        <v>3510</v>
      </c>
      <c r="V273" s="25" t="s">
        <v>128</v>
      </c>
      <c r="W273" s="23" t="s">
        <v>8</v>
      </c>
      <c r="X273" s="23" t="s">
        <v>1144</v>
      </c>
      <c r="Y273" s="23" t="s">
        <v>8</v>
      </c>
      <c r="Z273" s="23" t="s">
        <v>1066</v>
      </c>
      <c r="AA273" s="23" t="s">
        <v>1041</v>
      </c>
      <c r="AB273" s="23" t="s">
        <v>108</v>
      </c>
      <c r="AC273" s="23" t="s">
        <v>2298</v>
      </c>
      <c r="AD273" s="25">
        <f t="shared" ca="1" si="51"/>
        <v>3.4109589041095889</v>
      </c>
      <c r="AE273" s="32">
        <v>500000000</v>
      </c>
      <c r="AF273" s="33">
        <f>VLOOKUP(J273,Library!A:B,2,0)</f>
        <v>3</v>
      </c>
      <c r="AG273" s="33">
        <f>VLOOKUP(J273,Library!A:G,7,0)</f>
        <v>3</v>
      </c>
      <c r="AH273" s="28" t="str">
        <f>VLOOKUP(W273,Library!W:X,2,0)</f>
        <v>N/A</v>
      </c>
      <c r="AI273" s="28">
        <f>VLOOKUP(X273,Library!Y:Z,2,0)</f>
        <v>6</v>
      </c>
      <c r="AJ273" s="28" t="str">
        <f>VLOOKUP(Y273,Library!AA:AB,2,0)</f>
        <v>N/A</v>
      </c>
      <c r="AK273" s="33">
        <f>IF(MAX(AH273,AI273,AJ273)=0,VLOOKUP(I273,Library!$J:$P,7,0),MAX(AH273,AI273,AJ273))</f>
        <v>6</v>
      </c>
      <c r="AL273" s="33">
        <f t="shared" ca="1" si="53"/>
        <v>3</v>
      </c>
      <c r="AM273" s="33">
        <f>VLOOKUP(AB273,Library!T:U,2,0)</f>
        <v>1</v>
      </c>
      <c r="AN273" s="34">
        <f t="shared" ca="1" si="54"/>
        <v>3.6499999999999995</v>
      </c>
      <c r="AO273" s="33">
        <f t="shared" ca="1" si="55"/>
        <v>4</v>
      </c>
      <c r="AP273" s="28" t="s">
        <v>136</v>
      </c>
      <c r="AQ273" s="25" t="s">
        <v>128</v>
      </c>
      <c r="AR273" s="28" t="s">
        <v>2611</v>
      </c>
      <c r="AS273" s="28" t="s">
        <v>2612</v>
      </c>
      <c r="AT273" s="28" t="s">
        <v>1852</v>
      </c>
      <c r="AU273" s="23" t="s">
        <v>2614</v>
      </c>
      <c r="AV273" s="23" t="s">
        <v>2585</v>
      </c>
      <c r="AW273" s="25" t="s">
        <v>110</v>
      </c>
      <c r="AX273" s="25" t="s">
        <v>128</v>
      </c>
      <c r="AY273" s="25" t="s">
        <v>128</v>
      </c>
      <c r="AZ273" s="25" t="s">
        <v>128</v>
      </c>
      <c r="BA273" s="25" t="s">
        <v>128</v>
      </c>
      <c r="BB273" s="25" t="s">
        <v>128</v>
      </c>
      <c r="BC273" s="25" t="s">
        <v>128</v>
      </c>
      <c r="BD273" s="25" t="s">
        <v>128</v>
      </c>
      <c r="BE273" s="25" t="s">
        <v>128</v>
      </c>
      <c r="BF273" s="25" t="s">
        <v>128</v>
      </c>
      <c r="BG273" s="25" t="s">
        <v>128</v>
      </c>
      <c r="BH273" s="25" t="s">
        <v>128</v>
      </c>
      <c r="BI273" s="25" t="s">
        <v>114</v>
      </c>
      <c r="BJ273" s="23" t="s">
        <v>128</v>
      </c>
      <c r="BK273" t="s">
        <v>1042</v>
      </c>
      <c r="BL273" s="23" t="s">
        <v>824</v>
      </c>
      <c r="BM273" s="28">
        <v>3180000</v>
      </c>
      <c r="BN273" s="72">
        <f t="shared" si="48"/>
        <v>6.3600000000000002E-3</v>
      </c>
    </row>
    <row r="274" spans="1:66" ht="15">
      <c r="A274" s="28">
        <v>270</v>
      </c>
      <c r="B274" s="23" t="s">
        <v>825</v>
      </c>
      <c r="C274" s="28" t="s">
        <v>1415</v>
      </c>
      <c r="D274" s="27" t="s">
        <v>2784</v>
      </c>
      <c r="E274" s="43" t="str">
        <f>IF(AW274="Y","Defaulted",IF(OR(IFERROR(_xlfn.XLOOKUP(I274,Library!$J:$J,Library!$P:$P),AK274)=6,IFERROR(_xlfn.XLOOKUP(I274,Library!$J:$J,Library!$P:$P),AK274)=7),"N/A",AO274))</f>
        <v>Defaulted</v>
      </c>
      <c r="F274" s="25" t="str">
        <f t="shared" si="49"/>
        <v>Y</v>
      </c>
      <c r="G274" s="25" t="str">
        <f t="shared" si="50"/>
        <v>N</v>
      </c>
      <c r="H274" s="25" t="s">
        <v>128</v>
      </c>
      <c r="I274" s="29" t="s">
        <v>1977</v>
      </c>
      <c r="J274" s="44" t="str">
        <f t="shared" si="52"/>
        <v>非投资级/无评级优先可赎回/可售回债</v>
      </c>
      <c r="K274" s="27" t="s">
        <v>23</v>
      </c>
      <c r="L274" s="29">
        <v>16.138000000000002</v>
      </c>
      <c r="M274" s="29">
        <v>16.344999999999999</v>
      </c>
      <c r="N274" s="29">
        <v>72.301343387884003</v>
      </c>
      <c r="O274" s="29">
        <v>71.717369394709607</v>
      </c>
      <c r="P274" s="30">
        <v>6.75</v>
      </c>
      <c r="Q274" s="27" t="s">
        <v>1507</v>
      </c>
      <c r="R274" s="31">
        <v>2</v>
      </c>
      <c r="S274" s="25" t="s">
        <v>3546</v>
      </c>
      <c r="T274" s="25" t="s">
        <v>110</v>
      </c>
      <c r="U274" s="25" t="s">
        <v>3510</v>
      </c>
      <c r="V274" s="25" t="s">
        <v>128</v>
      </c>
      <c r="W274" s="23" t="s">
        <v>8</v>
      </c>
      <c r="X274" s="23" t="s">
        <v>1144</v>
      </c>
      <c r="Y274" s="23" t="s">
        <v>8</v>
      </c>
      <c r="Z274" s="23" t="s">
        <v>1066</v>
      </c>
      <c r="AA274" s="23" t="s">
        <v>1041</v>
      </c>
      <c r="AB274" s="23" t="s">
        <v>108</v>
      </c>
      <c r="AC274" s="23" t="s">
        <v>261</v>
      </c>
      <c r="AD274" s="25">
        <f t="shared" ca="1" si="51"/>
        <v>3.8438356164383563</v>
      </c>
      <c r="AE274" s="32">
        <v>300000000</v>
      </c>
      <c r="AF274" s="33">
        <f>VLOOKUP(J274,Library!A:B,2,0)</f>
        <v>3</v>
      </c>
      <c r="AG274" s="33">
        <f>VLOOKUP(J274,Library!A:G,7,0)</f>
        <v>3</v>
      </c>
      <c r="AH274" s="28" t="str">
        <f>VLOOKUP(W274,Library!W:X,2,0)</f>
        <v>N/A</v>
      </c>
      <c r="AI274" s="28">
        <f>VLOOKUP(X274,Library!Y:Z,2,0)</f>
        <v>6</v>
      </c>
      <c r="AJ274" s="28" t="str">
        <f>VLOOKUP(Y274,Library!AA:AB,2,0)</f>
        <v>N/A</v>
      </c>
      <c r="AK274" s="33">
        <f>IF(MAX(AH274,AI274,AJ274)=0,VLOOKUP(I274,Library!$J:$P,7,0),MAX(AH274,AI274,AJ274))</f>
        <v>6</v>
      </c>
      <c r="AL274" s="33">
        <f t="shared" ca="1" si="53"/>
        <v>3</v>
      </c>
      <c r="AM274" s="33">
        <f>VLOOKUP(AB274,Library!T:U,2,0)</f>
        <v>1</v>
      </c>
      <c r="AN274" s="34">
        <f t="shared" ca="1" si="54"/>
        <v>3.6499999999999995</v>
      </c>
      <c r="AO274" s="33">
        <f t="shared" ca="1" si="55"/>
        <v>4</v>
      </c>
      <c r="AP274" s="28" t="s">
        <v>136</v>
      </c>
      <c r="AQ274" s="25" t="s">
        <v>128</v>
      </c>
      <c r="AR274" s="28" t="s">
        <v>2611</v>
      </c>
      <c r="AS274" s="28" t="s">
        <v>2612</v>
      </c>
      <c r="AT274" s="28" t="s">
        <v>1852</v>
      </c>
      <c r="AU274" s="23" t="s">
        <v>2614</v>
      </c>
      <c r="AV274" s="23" t="s">
        <v>2585</v>
      </c>
      <c r="AW274" s="25" t="s">
        <v>110</v>
      </c>
      <c r="AX274" s="25" t="s">
        <v>128</v>
      </c>
      <c r="AY274" s="25" t="s">
        <v>128</v>
      </c>
      <c r="AZ274" s="25" t="s">
        <v>128</v>
      </c>
      <c r="BA274" s="25" t="s">
        <v>128</v>
      </c>
      <c r="BB274" s="25" t="s">
        <v>128</v>
      </c>
      <c r="BC274" s="25" t="s">
        <v>128</v>
      </c>
      <c r="BD274" s="25" t="s">
        <v>128</v>
      </c>
      <c r="BE274" s="25" t="s">
        <v>128</v>
      </c>
      <c r="BF274" s="25" t="s">
        <v>128</v>
      </c>
      <c r="BG274" s="25" t="s">
        <v>128</v>
      </c>
      <c r="BH274" s="25" t="s">
        <v>128</v>
      </c>
      <c r="BI274" s="25" t="s">
        <v>114</v>
      </c>
      <c r="BJ274" s="23" t="s">
        <v>128</v>
      </c>
      <c r="BK274" t="s">
        <v>1042</v>
      </c>
      <c r="BL274" s="23" t="s">
        <v>825</v>
      </c>
      <c r="BM274" s="28">
        <v>30300000</v>
      </c>
      <c r="BN274" s="72">
        <f t="shared" si="48"/>
        <v>0.10100000000000001</v>
      </c>
    </row>
    <row r="275" spans="1:66" ht="15">
      <c r="A275" s="28">
        <v>271</v>
      </c>
      <c r="B275" s="23" t="s">
        <v>826</v>
      </c>
      <c r="C275" s="28" t="s">
        <v>1416</v>
      </c>
      <c r="D275" s="27" t="s">
        <v>2784</v>
      </c>
      <c r="E275" s="43" t="str">
        <f>IF(AW275="Y","Defaulted",IF(OR(IFERROR(_xlfn.XLOOKUP(I275,Library!$J:$J,Library!$P:$P),AK275)=6,IFERROR(_xlfn.XLOOKUP(I275,Library!$J:$J,Library!$P:$P),AK275)=7),"N/A",AO275))</f>
        <v>N/A</v>
      </c>
      <c r="F275" s="25" t="str">
        <f t="shared" si="49"/>
        <v>Y</v>
      </c>
      <c r="G275" s="25" t="str">
        <f t="shared" si="50"/>
        <v>N</v>
      </c>
      <c r="H275" s="25" t="s">
        <v>128</v>
      </c>
      <c r="I275" s="29" t="s">
        <v>1977</v>
      </c>
      <c r="J275" s="44" t="str">
        <f t="shared" si="52"/>
        <v>非投资级/无评级优先可赎回/可售回债</v>
      </c>
      <c r="K275" s="27" t="s">
        <v>23</v>
      </c>
      <c r="L275" s="29">
        <v>15.952</v>
      </c>
      <c r="M275" s="29">
        <v>16.29</v>
      </c>
      <c r="N275" s="29">
        <v>67.675935023572748</v>
      </c>
      <c r="O275" s="29">
        <v>66.764953851666476</v>
      </c>
      <c r="P275" s="30">
        <v>5.875</v>
      </c>
      <c r="Q275" s="27" t="s">
        <v>1507</v>
      </c>
      <c r="R275" s="31">
        <v>2</v>
      </c>
      <c r="S275" s="25" t="s">
        <v>3728</v>
      </c>
      <c r="T275" s="25" t="s">
        <v>110</v>
      </c>
      <c r="U275" s="25" t="s">
        <v>3510</v>
      </c>
      <c r="V275" s="25" t="s">
        <v>128</v>
      </c>
      <c r="W275" s="23" t="s">
        <v>956</v>
      </c>
      <c r="X275" s="23" t="s">
        <v>1144</v>
      </c>
      <c r="Y275" s="23" t="s">
        <v>1017</v>
      </c>
      <c r="Z275" s="23" t="s">
        <v>1066</v>
      </c>
      <c r="AA275" s="23" t="s">
        <v>1041</v>
      </c>
      <c r="AB275" s="23" t="s">
        <v>108</v>
      </c>
      <c r="AC275" s="23" t="s">
        <v>2299</v>
      </c>
      <c r="AD275" s="25">
        <f t="shared" ca="1" si="51"/>
        <v>4.1780821917808222</v>
      </c>
      <c r="AE275" s="32">
        <v>600000000</v>
      </c>
      <c r="AF275" s="33">
        <f>VLOOKUP(J275,Library!A:B,2,0)</f>
        <v>3</v>
      </c>
      <c r="AG275" s="33">
        <f>VLOOKUP(J275,Library!A:G,7,0)</f>
        <v>3</v>
      </c>
      <c r="AH275" s="28" t="str">
        <f>VLOOKUP(W275,Library!W:X,2,0)</f>
        <v>N/A</v>
      </c>
      <c r="AI275" s="28">
        <f>VLOOKUP(X275,Library!Y:Z,2,0)</f>
        <v>6</v>
      </c>
      <c r="AJ275" s="28" t="str">
        <f>VLOOKUP(Y275,Library!AA:AB,2,0)</f>
        <v>N/A</v>
      </c>
      <c r="AK275" s="33">
        <f>IF(MAX(AH275,AI275,AJ275)=0,VLOOKUP(I275,Library!$J:$P,7,0),MAX(AH275,AI275,AJ275))</f>
        <v>6</v>
      </c>
      <c r="AL275" s="33">
        <f t="shared" ca="1" si="53"/>
        <v>3</v>
      </c>
      <c r="AM275" s="33">
        <f>VLOOKUP(AB275,Library!T:U,2,0)</f>
        <v>1</v>
      </c>
      <c r="AN275" s="34">
        <f t="shared" ca="1" si="54"/>
        <v>3.6499999999999995</v>
      </c>
      <c r="AO275" s="33">
        <f t="shared" ca="1" si="55"/>
        <v>4</v>
      </c>
      <c r="AP275" s="28" t="s">
        <v>136</v>
      </c>
      <c r="AQ275" s="25" t="s">
        <v>128</v>
      </c>
      <c r="AR275" s="28" t="s">
        <v>2611</v>
      </c>
      <c r="AS275" s="28" t="s">
        <v>2612</v>
      </c>
      <c r="AT275" s="28" t="s">
        <v>1852</v>
      </c>
      <c r="AU275" s="23" t="s">
        <v>2614</v>
      </c>
      <c r="AV275" s="23" t="s">
        <v>2585</v>
      </c>
      <c r="AW275" s="25" t="s">
        <v>128</v>
      </c>
      <c r="AX275" s="25" t="s">
        <v>128</v>
      </c>
      <c r="AY275" s="25" t="s">
        <v>128</v>
      </c>
      <c r="AZ275" s="25" t="s">
        <v>128</v>
      </c>
      <c r="BA275" s="25" t="s">
        <v>128</v>
      </c>
      <c r="BB275" s="25" t="s">
        <v>128</v>
      </c>
      <c r="BC275" s="25" t="s">
        <v>128</v>
      </c>
      <c r="BD275" s="25" t="s">
        <v>128</v>
      </c>
      <c r="BE275" s="25" t="s">
        <v>128</v>
      </c>
      <c r="BF275" s="25" t="s">
        <v>128</v>
      </c>
      <c r="BG275" s="25" t="s">
        <v>128</v>
      </c>
      <c r="BH275" s="25" t="s">
        <v>128</v>
      </c>
      <c r="BI275" s="25" t="s">
        <v>114</v>
      </c>
      <c r="BJ275" s="23" t="s">
        <v>128</v>
      </c>
      <c r="BK275" t="s">
        <v>1042</v>
      </c>
      <c r="BL275" s="23" t="s">
        <v>826</v>
      </c>
      <c r="BM275" s="28">
        <v>14200000</v>
      </c>
      <c r="BN275" s="72">
        <f t="shared" si="48"/>
        <v>2.3666666666666666E-2</v>
      </c>
    </row>
    <row r="276" spans="1:66" ht="15">
      <c r="A276" s="28">
        <v>272</v>
      </c>
      <c r="B276" s="23" t="s">
        <v>827</v>
      </c>
      <c r="C276" s="28" t="s">
        <v>1417</v>
      </c>
      <c r="D276" s="27" t="s">
        <v>2784</v>
      </c>
      <c r="E276" s="43" t="str">
        <f>IF(AW276="Y","Defaulted",IF(OR(IFERROR(_xlfn.XLOOKUP(I276,Library!$J:$J,Library!$P:$P),AK276)=6,IFERROR(_xlfn.XLOOKUP(I276,Library!$J:$J,Library!$P:$P),AK276)=7),"N/A",AO276))</f>
        <v>N/A</v>
      </c>
      <c r="F276" s="25" t="str">
        <f t="shared" si="49"/>
        <v>Y</v>
      </c>
      <c r="G276" s="25" t="str">
        <f t="shared" si="50"/>
        <v>N</v>
      </c>
      <c r="H276" s="25" t="s">
        <v>128</v>
      </c>
      <c r="I276" s="29" t="s">
        <v>1977</v>
      </c>
      <c r="J276" s="44" t="str">
        <f t="shared" si="52"/>
        <v>非投资级/无评级优先可赎回/可售回债</v>
      </c>
      <c r="K276" s="27" t="s">
        <v>23</v>
      </c>
      <c r="L276" s="29">
        <v>16.21</v>
      </c>
      <c r="M276" s="29">
        <v>16.245999999999999</v>
      </c>
      <c r="N276" s="29">
        <v>67.915087462412913</v>
      </c>
      <c r="O276" s="29">
        <v>67.81192514150203</v>
      </c>
      <c r="P276" s="30">
        <v>7.25</v>
      </c>
      <c r="Q276" s="27" t="s">
        <v>1507</v>
      </c>
      <c r="R276" s="31">
        <v>2</v>
      </c>
      <c r="S276" s="25" t="s">
        <v>3579</v>
      </c>
      <c r="T276" s="25" t="s">
        <v>110</v>
      </c>
      <c r="U276" s="25" t="s">
        <v>3510</v>
      </c>
      <c r="V276" s="25" t="s">
        <v>128</v>
      </c>
      <c r="W276" s="23" t="s">
        <v>8</v>
      </c>
      <c r="X276" s="23" t="s">
        <v>1144</v>
      </c>
      <c r="Y276" s="23" t="s">
        <v>8</v>
      </c>
      <c r="Z276" s="23" t="s">
        <v>1066</v>
      </c>
      <c r="AA276" s="23" t="s">
        <v>1041</v>
      </c>
      <c r="AB276" s="23" t="s">
        <v>108</v>
      </c>
      <c r="AC276" s="23" t="s">
        <v>2300</v>
      </c>
      <c r="AD276" s="25">
        <f t="shared" ca="1" si="51"/>
        <v>4.7342465753424658</v>
      </c>
      <c r="AE276" s="32">
        <v>250000000</v>
      </c>
      <c r="AF276" s="33">
        <f>VLOOKUP(J276,Library!A:B,2,0)</f>
        <v>3</v>
      </c>
      <c r="AG276" s="33">
        <f>VLOOKUP(J276,Library!A:G,7,0)</f>
        <v>3</v>
      </c>
      <c r="AH276" s="28" t="str">
        <f>VLOOKUP(W276,Library!W:X,2,0)</f>
        <v>N/A</v>
      </c>
      <c r="AI276" s="28">
        <f>VLOOKUP(X276,Library!Y:Z,2,0)</f>
        <v>6</v>
      </c>
      <c r="AJ276" s="28" t="str">
        <f>VLOOKUP(Y276,Library!AA:AB,2,0)</f>
        <v>N/A</v>
      </c>
      <c r="AK276" s="33">
        <f>IF(MAX(AH276,AI276,AJ276)=0,VLOOKUP(I276,Library!$J:$P,7,0),MAX(AH276,AI276,AJ276))</f>
        <v>6</v>
      </c>
      <c r="AL276" s="33">
        <f t="shared" ca="1" si="53"/>
        <v>3</v>
      </c>
      <c r="AM276" s="33">
        <f>VLOOKUP(AB276,Library!T:U,2,0)</f>
        <v>1</v>
      </c>
      <c r="AN276" s="34">
        <f t="shared" ca="1" si="54"/>
        <v>3.6499999999999995</v>
      </c>
      <c r="AO276" s="33">
        <f t="shared" ca="1" si="55"/>
        <v>4</v>
      </c>
      <c r="AP276" s="28" t="s">
        <v>136</v>
      </c>
      <c r="AQ276" s="25" t="s">
        <v>128</v>
      </c>
      <c r="AR276" s="28" t="s">
        <v>2611</v>
      </c>
      <c r="AS276" s="28" t="s">
        <v>2612</v>
      </c>
      <c r="AT276" s="28" t="s">
        <v>1852</v>
      </c>
      <c r="AU276" s="23" t="s">
        <v>2614</v>
      </c>
      <c r="AV276" s="23" t="s">
        <v>2585</v>
      </c>
      <c r="AW276" s="25" t="s">
        <v>128</v>
      </c>
      <c r="AX276" s="25" t="s">
        <v>128</v>
      </c>
      <c r="AY276" s="25" t="s">
        <v>128</v>
      </c>
      <c r="AZ276" s="25" t="s">
        <v>128</v>
      </c>
      <c r="BA276" s="25" t="s">
        <v>128</v>
      </c>
      <c r="BB276" s="25" t="s">
        <v>128</v>
      </c>
      <c r="BC276" s="25" t="s">
        <v>128</v>
      </c>
      <c r="BD276" s="25" t="s">
        <v>128</v>
      </c>
      <c r="BE276" s="25" t="s">
        <v>128</v>
      </c>
      <c r="BF276" s="25" t="s">
        <v>128</v>
      </c>
      <c r="BG276" s="25" t="s">
        <v>128</v>
      </c>
      <c r="BH276" s="25" t="s">
        <v>128</v>
      </c>
      <c r="BI276" s="25" t="s">
        <v>114</v>
      </c>
      <c r="BJ276" s="23" t="s">
        <v>128</v>
      </c>
      <c r="BK276" t="s">
        <v>1042</v>
      </c>
      <c r="BL276" s="23" t="s">
        <v>827</v>
      </c>
      <c r="BM276" s="28">
        <v>16200000</v>
      </c>
      <c r="BN276" s="72">
        <f t="shared" si="48"/>
        <v>6.4799999999999996E-2</v>
      </c>
    </row>
    <row r="277" spans="1:66" ht="15">
      <c r="A277" s="28">
        <v>273</v>
      </c>
      <c r="B277" s="23" t="s">
        <v>829</v>
      </c>
      <c r="C277" s="28" t="s">
        <v>1418</v>
      </c>
      <c r="D277" s="27" t="s">
        <v>828</v>
      </c>
      <c r="E277" s="43" t="str">
        <f>IF(AW277="Y","Defaulted",IF(OR(IFERROR(_xlfn.XLOOKUP(I277,Library!$J:$J,Library!$P:$P),AK277)=6,IFERROR(_xlfn.XLOOKUP(I277,Library!$J:$J,Library!$P:$P),AK277)=7),"N/A",AO277))</f>
        <v>Defaulted</v>
      </c>
      <c r="F277" s="25" t="str">
        <f t="shared" si="49"/>
        <v>Y</v>
      </c>
      <c r="G277" s="25" t="str">
        <f t="shared" si="50"/>
        <v>Y</v>
      </c>
      <c r="H277" s="25" t="s">
        <v>128</v>
      </c>
      <c r="I277" s="29" t="s">
        <v>1978</v>
      </c>
      <c r="J277" s="44" t="str">
        <f t="shared" si="52"/>
        <v>多担保人债券</v>
      </c>
      <c r="K277" s="27" t="s">
        <v>23</v>
      </c>
      <c r="L277" s="29">
        <v>5.1559999999999997</v>
      </c>
      <c r="M277" s="29">
        <v>5.2939999999999996</v>
      </c>
      <c r="N277" s="29">
        <v>115.39953452288596</v>
      </c>
      <c r="O277" s="29">
        <v>112.39138647525499</v>
      </c>
      <c r="P277" s="30">
        <v>5.95</v>
      </c>
      <c r="Q277" s="27" t="s">
        <v>1505</v>
      </c>
      <c r="R277" s="31">
        <v>2</v>
      </c>
      <c r="S277" s="25" t="s">
        <v>114</v>
      </c>
      <c r="T277" s="25" t="s">
        <v>110</v>
      </c>
      <c r="U277" s="25" t="s">
        <v>114</v>
      </c>
      <c r="V277" s="25" t="s">
        <v>128</v>
      </c>
      <c r="W277" s="23" t="s">
        <v>8</v>
      </c>
      <c r="X277" s="23" t="s">
        <v>8</v>
      </c>
      <c r="Y277" s="23" t="s">
        <v>1017</v>
      </c>
      <c r="Z277" s="23" t="s">
        <v>1118</v>
      </c>
      <c r="AA277" s="23" t="s">
        <v>1056</v>
      </c>
      <c r="AB277" s="23" t="s">
        <v>108</v>
      </c>
      <c r="AC277" s="23" t="s">
        <v>2303</v>
      </c>
      <c r="AD277" s="25">
        <f t="shared" ca="1" si="51"/>
        <v>-0.72054794520547949</v>
      </c>
      <c r="AE277" s="32">
        <v>300000000</v>
      </c>
      <c r="AF277" s="33">
        <f>VLOOKUP(J277,Library!A:B,2,0)</f>
        <v>3</v>
      </c>
      <c r="AG277" s="33">
        <f>VLOOKUP(J277,Library!A:G,7,0)</f>
        <v>3</v>
      </c>
      <c r="AH277" s="28" t="str">
        <f>VLOOKUP(W277,Library!W:X,2,0)</f>
        <v>N/A</v>
      </c>
      <c r="AI277" s="28" t="str">
        <f>VLOOKUP(X277,Library!Y:Z,2,0)</f>
        <v>N/A</v>
      </c>
      <c r="AJ277" s="28" t="str">
        <f>VLOOKUP(Y277,Library!AA:AB,2,0)</f>
        <v>N/A</v>
      </c>
      <c r="AK277" s="33">
        <f>IF(MAX(AH277,AI277,AJ277)=0,VLOOKUP(I277,Library!$J:$P,7,0),MAX(AH277,AI277,AJ277))</f>
        <v>7</v>
      </c>
      <c r="AL277" s="33" t="str">
        <f t="shared" ca="1" si="53"/>
        <v/>
      </c>
      <c r="AM277" s="33">
        <f>VLOOKUP(AB277,Library!T:U,2,0)</f>
        <v>1</v>
      </c>
      <c r="AN277" s="34" t="e">
        <f t="shared" ca="1" si="54"/>
        <v>#VALUE!</v>
      </c>
      <c r="AO277" s="33" t="e">
        <f t="shared" ca="1" si="55"/>
        <v>#VALUE!</v>
      </c>
      <c r="AP277" s="28" t="s">
        <v>136</v>
      </c>
      <c r="AQ277" s="25" t="s">
        <v>128</v>
      </c>
      <c r="AR277" s="28" t="s">
        <v>2615</v>
      </c>
      <c r="AS277" s="28" t="s">
        <v>2616</v>
      </c>
      <c r="AT277" s="28" t="s">
        <v>1853</v>
      </c>
      <c r="AU277" s="23" t="s">
        <v>2617</v>
      </c>
      <c r="AV277" s="23" t="s">
        <v>35</v>
      </c>
      <c r="AW277" s="25" t="s">
        <v>110</v>
      </c>
      <c r="AX277" s="25" t="s">
        <v>128</v>
      </c>
      <c r="AY277" s="25" t="s">
        <v>128</v>
      </c>
      <c r="AZ277" s="25" t="s">
        <v>128</v>
      </c>
      <c r="BA277" s="25" t="s">
        <v>128</v>
      </c>
      <c r="BB277" s="25" t="s">
        <v>128</v>
      </c>
      <c r="BC277" s="25" t="s">
        <v>128</v>
      </c>
      <c r="BD277" s="25" t="s">
        <v>128</v>
      </c>
      <c r="BE277" s="25" t="s">
        <v>128</v>
      </c>
      <c r="BF277" s="25" t="s">
        <v>128</v>
      </c>
      <c r="BG277" s="25" t="s">
        <v>128</v>
      </c>
      <c r="BH277" s="25" t="s">
        <v>110</v>
      </c>
      <c r="BI277" s="25" t="s">
        <v>114</v>
      </c>
      <c r="BJ277" s="23" t="s">
        <v>128</v>
      </c>
      <c r="BK277" t="s">
        <v>1042</v>
      </c>
      <c r="BL277" s="23" t="s">
        <v>829</v>
      </c>
      <c r="BM277" s="28">
        <v>11260000</v>
      </c>
      <c r="BN277" s="72">
        <f t="shared" si="48"/>
        <v>3.7533333333333335E-2</v>
      </c>
    </row>
    <row r="278" spans="1:66" ht="15">
      <c r="A278" s="28">
        <v>274</v>
      </c>
      <c r="B278" s="23" t="s">
        <v>830</v>
      </c>
      <c r="C278" s="28" t="s">
        <v>1419</v>
      </c>
      <c r="D278" s="27" t="s">
        <v>828</v>
      </c>
      <c r="E278" s="43" t="str">
        <f>IF(AW278="Y","Defaulted",IF(OR(IFERROR(_xlfn.XLOOKUP(I278,Library!$J:$J,Library!$P:$P),AK278)=6,IFERROR(_xlfn.XLOOKUP(I278,Library!$J:$J,Library!$P:$P),AK278)=7),"N/A",AO278))</f>
        <v>Defaulted</v>
      </c>
      <c r="F278" s="25" t="str">
        <f t="shared" si="49"/>
        <v>Y</v>
      </c>
      <c r="G278" s="25" t="str">
        <f t="shared" si="50"/>
        <v>Y</v>
      </c>
      <c r="H278" s="25" t="s">
        <v>128</v>
      </c>
      <c r="I278" s="29" t="s">
        <v>1978</v>
      </c>
      <c r="J278" s="44" t="str">
        <f t="shared" si="52"/>
        <v>多担保人债券</v>
      </c>
      <c r="K278" s="27" t="s">
        <v>23</v>
      </c>
      <c r="L278" s="29">
        <v>5.1769999999999996</v>
      </c>
      <c r="M278" s="29">
        <v>5.3579999999999997</v>
      </c>
      <c r="N278" s="29">
        <v>1545.8960201973002</v>
      </c>
      <c r="O278" s="29">
        <v>1503.0584277571486</v>
      </c>
      <c r="P278" s="30">
        <v>7.4</v>
      </c>
      <c r="Q278" s="27" t="s">
        <v>1505</v>
      </c>
      <c r="R278" s="31">
        <v>2</v>
      </c>
      <c r="S278" s="25" t="s">
        <v>3672</v>
      </c>
      <c r="T278" s="25" t="s">
        <v>110</v>
      </c>
      <c r="U278" s="25" t="s">
        <v>3627</v>
      </c>
      <c r="V278" s="25" t="s">
        <v>128</v>
      </c>
      <c r="W278" s="23" t="s">
        <v>8</v>
      </c>
      <c r="X278" s="23" t="s">
        <v>8</v>
      </c>
      <c r="Y278" s="23" t="s">
        <v>1017</v>
      </c>
      <c r="Z278" s="23" t="s">
        <v>1118</v>
      </c>
      <c r="AA278" s="23" t="s">
        <v>1056</v>
      </c>
      <c r="AB278" s="23" t="s">
        <v>108</v>
      </c>
      <c r="AC278" s="23" t="s">
        <v>2304</v>
      </c>
      <c r="AD278" s="25">
        <f t="shared" ca="1" si="51"/>
        <v>0.70684931506849313</v>
      </c>
      <c r="AE278" s="32">
        <v>300000000</v>
      </c>
      <c r="AF278" s="33">
        <f>VLOOKUP(J278,Library!A:B,2,0)</f>
        <v>3</v>
      </c>
      <c r="AG278" s="33">
        <f>VLOOKUP(J278,Library!A:G,7,0)</f>
        <v>3</v>
      </c>
      <c r="AH278" s="28" t="str">
        <f>VLOOKUP(W278,Library!W:X,2,0)</f>
        <v>N/A</v>
      </c>
      <c r="AI278" s="28" t="str">
        <f>VLOOKUP(X278,Library!Y:Z,2,0)</f>
        <v>N/A</v>
      </c>
      <c r="AJ278" s="28" t="str">
        <f>VLOOKUP(Y278,Library!AA:AB,2,0)</f>
        <v>N/A</v>
      </c>
      <c r="AK278" s="33">
        <f>IF(MAX(AH278,AI278,AJ278)=0,VLOOKUP(I278,Library!$J:$P,7,0),MAX(AH278,AI278,AJ278))</f>
        <v>7</v>
      </c>
      <c r="AL278" s="33">
        <f t="shared" ca="1" si="53"/>
        <v>2</v>
      </c>
      <c r="AM278" s="33">
        <f>VLOOKUP(AB278,Library!T:U,2,0)</f>
        <v>1</v>
      </c>
      <c r="AN278" s="34">
        <f t="shared" ca="1" si="54"/>
        <v>3.8</v>
      </c>
      <c r="AO278" s="33">
        <f t="shared" ca="1" si="55"/>
        <v>5</v>
      </c>
      <c r="AP278" s="28" t="s">
        <v>136</v>
      </c>
      <c r="AQ278" s="25" t="s">
        <v>128</v>
      </c>
      <c r="AR278" s="28" t="s">
        <v>2615</v>
      </c>
      <c r="AS278" s="28" t="s">
        <v>2616</v>
      </c>
      <c r="AT278" s="28" t="s">
        <v>1853</v>
      </c>
      <c r="AU278" s="23" t="s">
        <v>2618</v>
      </c>
      <c r="AV278" s="23" t="s">
        <v>35</v>
      </c>
      <c r="AW278" s="25" t="s">
        <v>110</v>
      </c>
      <c r="AX278" s="25" t="s">
        <v>128</v>
      </c>
      <c r="AY278" s="25" t="s">
        <v>128</v>
      </c>
      <c r="AZ278" s="25" t="s">
        <v>128</v>
      </c>
      <c r="BA278" s="25" t="s">
        <v>128</v>
      </c>
      <c r="BB278" s="25" t="s">
        <v>128</v>
      </c>
      <c r="BC278" s="25" t="s">
        <v>128</v>
      </c>
      <c r="BD278" s="25" t="s">
        <v>128</v>
      </c>
      <c r="BE278" s="25" t="s">
        <v>128</v>
      </c>
      <c r="BF278" s="25" t="s">
        <v>128</v>
      </c>
      <c r="BG278" s="25" t="s">
        <v>128</v>
      </c>
      <c r="BH278" s="25" t="s">
        <v>110</v>
      </c>
      <c r="BI278" s="25" t="s">
        <v>114</v>
      </c>
      <c r="BJ278" s="23" t="s">
        <v>128</v>
      </c>
      <c r="BK278" t="s">
        <v>1042</v>
      </c>
      <c r="BL278" s="23" t="s">
        <v>830</v>
      </c>
      <c r="BM278" s="28">
        <v>3010000</v>
      </c>
      <c r="BN278" s="72">
        <f t="shared" si="48"/>
        <v>1.0033333333333333E-2</v>
      </c>
    </row>
    <row r="279" spans="1:66" ht="15">
      <c r="A279" s="28">
        <v>275</v>
      </c>
      <c r="B279" s="23" t="s">
        <v>831</v>
      </c>
      <c r="C279" s="28" t="s">
        <v>1420</v>
      </c>
      <c r="D279" s="27" t="s">
        <v>828</v>
      </c>
      <c r="E279" s="43" t="str">
        <f>IF(AW279="Y","Defaulted",IF(OR(IFERROR(_xlfn.XLOOKUP(I279,Library!$J:$J,Library!$P:$P),AK279)=6,IFERROR(_xlfn.XLOOKUP(I279,Library!$J:$J,Library!$P:$P),AK279)=7),"N/A",AO279))</f>
        <v>Defaulted</v>
      </c>
      <c r="F279" s="25" t="str">
        <f t="shared" si="49"/>
        <v>Y</v>
      </c>
      <c r="G279" s="25" t="str">
        <f t="shared" si="50"/>
        <v>Y</v>
      </c>
      <c r="H279" s="25" t="s">
        <v>128</v>
      </c>
      <c r="I279" s="29" t="s">
        <v>1978</v>
      </c>
      <c r="J279" s="44" t="str">
        <f t="shared" si="52"/>
        <v>多担保人债券</v>
      </c>
      <c r="K279" s="27" t="s">
        <v>23</v>
      </c>
      <c r="L279" s="29">
        <v>5.1630000000000003</v>
      </c>
      <c r="M279" s="29">
        <v>5.2869999999999999</v>
      </c>
      <c r="N279" s="29">
        <v>122.02208018593841</v>
      </c>
      <c r="O279" s="29">
        <v>119.1602042746359</v>
      </c>
      <c r="P279" s="30">
        <v>6.3</v>
      </c>
      <c r="Q279" s="27" t="s">
        <v>1505</v>
      </c>
      <c r="R279" s="31">
        <v>2</v>
      </c>
      <c r="S279" s="25" t="s">
        <v>114</v>
      </c>
      <c r="T279" s="25" t="s">
        <v>110</v>
      </c>
      <c r="U279" s="25" t="s">
        <v>114</v>
      </c>
      <c r="V279" s="25" t="s">
        <v>128</v>
      </c>
      <c r="W279" s="23" t="s">
        <v>8</v>
      </c>
      <c r="X279" s="23" t="s">
        <v>8</v>
      </c>
      <c r="Y279" s="23" t="s">
        <v>1017</v>
      </c>
      <c r="Z279" s="23" t="s">
        <v>1118</v>
      </c>
      <c r="AA279" s="23" t="s">
        <v>1056</v>
      </c>
      <c r="AB279" s="23" t="s">
        <v>108</v>
      </c>
      <c r="AC279" s="23" t="s">
        <v>2286</v>
      </c>
      <c r="AD279" s="25">
        <f t="shared" ca="1" si="51"/>
        <v>-0.20821917808219179</v>
      </c>
      <c r="AE279" s="32">
        <v>400000000</v>
      </c>
      <c r="AF279" s="33">
        <f>VLOOKUP(J279,Library!A:B,2,0)</f>
        <v>3</v>
      </c>
      <c r="AG279" s="33">
        <f>VLOOKUP(J279,Library!A:G,7,0)</f>
        <v>3</v>
      </c>
      <c r="AH279" s="28" t="str">
        <f>VLOOKUP(W279,Library!W:X,2,0)</f>
        <v>N/A</v>
      </c>
      <c r="AI279" s="28" t="str">
        <f>VLOOKUP(X279,Library!Y:Z,2,0)</f>
        <v>N/A</v>
      </c>
      <c r="AJ279" s="28" t="str">
        <f>VLOOKUP(Y279,Library!AA:AB,2,0)</f>
        <v>N/A</v>
      </c>
      <c r="AK279" s="33">
        <f>IF(MAX(AH279,AI279,AJ279)=0,VLOOKUP(I279,Library!$J:$P,7,0),MAX(AH279,AI279,AJ279))</f>
        <v>7</v>
      </c>
      <c r="AL279" s="33" t="str">
        <f t="shared" ca="1" si="53"/>
        <v/>
      </c>
      <c r="AM279" s="33">
        <f>VLOOKUP(AB279,Library!T:U,2,0)</f>
        <v>1</v>
      </c>
      <c r="AN279" s="34" t="e">
        <f t="shared" ca="1" si="54"/>
        <v>#VALUE!</v>
      </c>
      <c r="AO279" s="33" t="e">
        <f t="shared" ca="1" si="55"/>
        <v>#VALUE!</v>
      </c>
      <c r="AP279" s="28" t="s">
        <v>136</v>
      </c>
      <c r="AQ279" s="25" t="s">
        <v>128</v>
      </c>
      <c r="AR279" s="28" t="s">
        <v>2615</v>
      </c>
      <c r="AS279" s="28" t="s">
        <v>2616</v>
      </c>
      <c r="AT279" s="28" t="s">
        <v>1853</v>
      </c>
      <c r="AU279" s="23" t="s">
        <v>2619</v>
      </c>
      <c r="AV279" s="23" t="s">
        <v>35</v>
      </c>
      <c r="AW279" s="25" t="s">
        <v>110</v>
      </c>
      <c r="AX279" s="25" t="s">
        <v>128</v>
      </c>
      <c r="AY279" s="25" t="s">
        <v>128</v>
      </c>
      <c r="AZ279" s="25" t="s">
        <v>128</v>
      </c>
      <c r="BA279" s="25" t="s">
        <v>128</v>
      </c>
      <c r="BB279" s="25" t="s">
        <v>128</v>
      </c>
      <c r="BC279" s="25" t="s">
        <v>128</v>
      </c>
      <c r="BD279" s="25" t="s">
        <v>128</v>
      </c>
      <c r="BE279" s="25" t="s">
        <v>128</v>
      </c>
      <c r="BF279" s="25" t="s">
        <v>128</v>
      </c>
      <c r="BG279" s="25" t="s">
        <v>128</v>
      </c>
      <c r="BH279" s="25" t="s">
        <v>110</v>
      </c>
      <c r="BI279" s="25" t="s">
        <v>114</v>
      </c>
      <c r="BJ279" s="23" t="s">
        <v>128</v>
      </c>
      <c r="BK279" t="s">
        <v>1042</v>
      </c>
      <c r="BL279" s="23" t="s">
        <v>831</v>
      </c>
      <c r="BM279" s="28">
        <v>10790000</v>
      </c>
      <c r="BN279" s="72">
        <f t="shared" si="48"/>
        <v>2.6974999999999999E-2</v>
      </c>
    </row>
    <row r="280" spans="1:66" ht="15">
      <c r="A280" s="28">
        <v>276</v>
      </c>
      <c r="B280" s="23" t="s">
        <v>832</v>
      </c>
      <c r="C280" s="28" t="s">
        <v>1421</v>
      </c>
      <c r="D280" s="27" t="s">
        <v>828</v>
      </c>
      <c r="E280" s="43" t="str">
        <f>IF(AW280="Y","Defaulted",IF(OR(IFERROR(_xlfn.XLOOKUP(I280,Library!$J:$J,Library!$P:$P),AK280)=6,IFERROR(_xlfn.XLOOKUP(I280,Library!$J:$J,Library!$P:$P),AK280)=7),"N/A",AO280))</f>
        <v>Defaulted</v>
      </c>
      <c r="F280" s="25" t="str">
        <f t="shared" si="49"/>
        <v>Y</v>
      </c>
      <c r="G280" s="25" t="str">
        <f t="shared" si="50"/>
        <v>Y</v>
      </c>
      <c r="H280" s="25" t="s">
        <v>128</v>
      </c>
      <c r="I280" s="29" t="s">
        <v>1978</v>
      </c>
      <c r="J280" s="44" t="str">
        <f t="shared" si="52"/>
        <v>多担保人债券</v>
      </c>
      <c r="K280" s="27" t="s">
        <v>23</v>
      </c>
      <c r="L280" s="29">
        <v>5.1479999999999997</v>
      </c>
      <c r="M280" s="29">
        <v>5.3520000000000003</v>
      </c>
      <c r="N280" s="29">
        <v>6633.0069930069922</v>
      </c>
      <c r="O280" s="29">
        <v>6366.4573991031384</v>
      </c>
      <c r="P280" s="30">
        <v>6</v>
      </c>
      <c r="Q280" s="27" t="s">
        <v>1505</v>
      </c>
      <c r="R280" s="31">
        <v>2</v>
      </c>
      <c r="S280" s="25" t="s">
        <v>3729</v>
      </c>
      <c r="T280" s="25" t="s">
        <v>110</v>
      </c>
      <c r="U280" s="25" t="s">
        <v>3627</v>
      </c>
      <c r="V280" s="25" t="s">
        <v>128</v>
      </c>
      <c r="W280" s="23" t="s">
        <v>8</v>
      </c>
      <c r="X280" s="23" t="s">
        <v>8</v>
      </c>
      <c r="Y280" s="23" t="s">
        <v>1017</v>
      </c>
      <c r="Z280" s="23" t="s">
        <v>1118</v>
      </c>
      <c r="AA280" s="23" t="s">
        <v>1056</v>
      </c>
      <c r="AB280" s="23" t="s">
        <v>108</v>
      </c>
      <c r="AC280" s="23" t="s">
        <v>2305</v>
      </c>
      <c r="AD280" s="25">
        <f t="shared" ca="1" si="51"/>
        <v>0.29041095890410956</v>
      </c>
      <c r="AE280" s="32">
        <v>378000000</v>
      </c>
      <c r="AF280" s="33">
        <f>VLOOKUP(J280,Library!A:B,2,0)</f>
        <v>3</v>
      </c>
      <c r="AG280" s="33">
        <f>VLOOKUP(J280,Library!A:G,7,0)</f>
        <v>3</v>
      </c>
      <c r="AH280" s="28" t="str">
        <f>VLOOKUP(W280,Library!W:X,2,0)</f>
        <v>N/A</v>
      </c>
      <c r="AI280" s="28" t="str">
        <f>VLOOKUP(X280,Library!Y:Z,2,0)</f>
        <v>N/A</v>
      </c>
      <c r="AJ280" s="28" t="str">
        <f>VLOOKUP(Y280,Library!AA:AB,2,0)</f>
        <v>N/A</v>
      </c>
      <c r="AK280" s="33">
        <f>IF(MAX(AH280,AI280,AJ280)=0,VLOOKUP(I280,Library!$J:$P,7,0),MAX(AH280,AI280,AJ280))</f>
        <v>7</v>
      </c>
      <c r="AL280" s="33">
        <f t="shared" ca="1" si="53"/>
        <v>2</v>
      </c>
      <c r="AM280" s="33">
        <f>VLOOKUP(AB280,Library!T:U,2,0)</f>
        <v>1</v>
      </c>
      <c r="AN280" s="34">
        <f t="shared" ca="1" si="54"/>
        <v>3.8</v>
      </c>
      <c r="AO280" s="33">
        <f t="shared" ca="1" si="55"/>
        <v>5</v>
      </c>
      <c r="AP280" s="28" t="s">
        <v>127</v>
      </c>
      <c r="AQ280" s="25" t="s">
        <v>128</v>
      </c>
      <c r="AR280" s="28" t="s">
        <v>2615</v>
      </c>
      <c r="AS280" s="28" t="s">
        <v>2616</v>
      </c>
      <c r="AT280" s="28" t="s">
        <v>1853</v>
      </c>
      <c r="AU280" s="23" t="s">
        <v>2349</v>
      </c>
      <c r="AV280" s="23" t="s">
        <v>35</v>
      </c>
      <c r="AW280" s="25" t="s">
        <v>110</v>
      </c>
      <c r="AX280" s="25" t="s">
        <v>128</v>
      </c>
      <c r="AY280" s="25" t="s">
        <v>128</v>
      </c>
      <c r="AZ280" s="25" t="s">
        <v>128</v>
      </c>
      <c r="BA280" s="25" t="s">
        <v>128</v>
      </c>
      <c r="BB280" s="25" t="s">
        <v>128</v>
      </c>
      <c r="BC280" s="25" t="s">
        <v>128</v>
      </c>
      <c r="BD280" s="25" t="s">
        <v>128</v>
      </c>
      <c r="BE280" s="25" t="s">
        <v>128</v>
      </c>
      <c r="BF280" s="25" t="s">
        <v>128</v>
      </c>
      <c r="BG280" s="25" t="s">
        <v>128</v>
      </c>
      <c r="BH280" s="25" t="s">
        <v>110</v>
      </c>
      <c r="BI280" s="25" t="s">
        <v>114</v>
      </c>
      <c r="BJ280" s="23" t="s">
        <v>128</v>
      </c>
      <c r="BK280" t="s">
        <v>1042</v>
      </c>
      <c r="BL280" s="23" t="s">
        <v>832</v>
      </c>
      <c r="BM280" s="28">
        <v>52436000</v>
      </c>
      <c r="BN280" s="72">
        <f t="shared" si="48"/>
        <v>0.13871957671957671</v>
      </c>
    </row>
    <row r="281" spans="1:66" ht="15">
      <c r="A281" s="28">
        <v>277</v>
      </c>
      <c r="B281" s="23" t="s">
        <v>833</v>
      </c>
      <c r="C281" s="28" t="s">
        <v>1422</v>
      </c>
      <c r="D281" s="27" t="s">
        <v>834</v>
      </c>
      <c r="E281" s="43" t="str">
        <f>IF(AW281="Y","Defaulted",IF(OR(IFERROR(_xlfn.XLOOKUP(I281,Library!$J:$J,Library!$P:$P),AK281)=6,IFERROR(_xlfn.XLOOKUP(I281,Library!$J:$J,Library!$P:$P),AK281)=7),"N/A",AO281))</f>
        <v>N/A</v>
      </c>
      <c r="F281" s="25" t="str">
        <f t="shared" si="49"/>
        <v>N</v>
      </c>
      <c r="G281" s="25" t="str">
        <f t="shared" si="50"/>
        <v>N</v>
      </c>
      <c r="H281" s="25" t="s">
        <v>128</v>
      </c>
      <c r="I281" s="29" t="s">
        <v>1979</v>
      </c>
      <c r="J281" s="44" t="str">
        <f t="shared" si="52"/>
        <v>非投资级/无评级优先普通债</v>
      </c>
      <c r="K281" s="27" t="s">
        <v>23</v>
      </c>
      <c r="L281" s="29">
        <v>94.760999999999996</v>
      </c>
      <c r="M281" s="29">
        <v>95.043999999999997</v>
      </c>
      <c r="N281" s="29">
        <v>9.3099460419315676</v>
      </c>
      <c r="O281" s="29">
        <v>8.9764605477667487</v>
      </c>
      <c r="P281" s="30">
        <v>3.375</v>
      </c>
      <c r="Q281" s="27" t="s">
        <v>107</v>
      </c>
      <c r="R281" s="31">
        <v>2</v>
      </c>
      <c r="S281" s="25" t="s">
        <v>3730</v>
      </c>
      <c r="T281" s="25" t="s">
        <v>128</v>
      </c>
      <c r="U281" s="25" t="s">
        <v>3496</v>
      </c>
      <c r="V281" s="25" t="s">
        <v>128</v>
      </c>
      <c r="W281" s="23" t="s">
        <v>1001</v>
      </c>
      <c r="X281" s="23" t="s">
        <v>1003</v>
      </c>
      <c r="Y281" s="23" t="s">
        <v>999</v>
      </c>
      <c r="Z281" s="23" t="s">
        <v>1066</v>
      </c>
      <c r="AA281" s="23" t="s">
        <v>114</v>
      </c>
      <c r="AB281" s="23" t="s">
        <v>108</v>
      </c>
      <c r="AC281" s="23" t="s">
        <v>2306</v>
      </c>
      <c r="AD281" s="25">
        <f t="shared" ca="1" si="51"/>
        <v>0.95342465753424654</v>
      </c>
      <c r="AE281" s="32">
        <v>250000000</v>
      </c>
      <c r="AF281" s="33">
        <f>VLOOKUP(J281,Library!A:B,2,0)</f>
        <v>3</v>
      </c>
      <c r="AG281" s="33">
        <f>VLOOKUP(J281,Library!A:G,7,0)</f>
        <v>3</v>
      </c>
      <c r="AH281" s="28">
        <f>VLOOKUP(W281,Library!W:X,2,0)</f>
        <v>6</v>
      </c>
      <c r="AI281" s="28">
        <f>VLOOKUP(X281,Library!Y:Z,2,0)</f>
        <v>6</v>
      </c>
      <c r="AJ281" s="28">
        <f>VLOOKUP(Y281,Library!AA:AB,2,0)</f>
        <v>5</v>
      </c>
      <c r="AK281" s="33">
        <f>IF(MAX(AH281,AI281,AJ281)=0,VLOOKUP(I281,Library!$J:$P,7,0),MAX(AH281,AI281,AJ281))</f>
        <v>6</v>
      </c>
      <c r="AL281" s="33">
        <f t="shared" ca="1" si="53"/>
        <v>2</v>
      </c>
      <c r="AM281" s="33">
        <f>VLOOKUP(AB281,Library!T:U,2,0)</f>
        <v>1</v>
      </c>
      <c r="AN281" s="34">
        <f t="shared" ca="1" si="54"/>
        <v>3.55</v>
      </c>
      <c r="AO281" s="33">
        <f t="shared" ca="1" si="55"/>
        <v>4</v>
      </c>
      <c r="AP281" s="28" t="s">
        <v>136</v>
      </c>
      <c r="AQ281" s="25" t="s">
        <v>128</v>
      </c>
      <c r="AR281" s="28" t="s">
        <v>2620</v>
      </c>
      <c r="AS281" s="28" t="s">
        <v>2621</v>
      </c>
      <c r="AT281" s="28" t="s">
        <v>1854</v>
      </c>
      <c r="AU281" s="23" t="s">
        <v>114</v>
      </c>
      <c r="AV281" s="23" t="s">
        <v>115</v>
      </c>
      <c r="AW281" s="25" t="s">
        <v>128</v>
      </c>
      <c r="AX281" s="25" t="s">
        <v>128</v>
      </c>
      <c r="AY281" s="25" t="s">
        <v>128</v>
      </c>
      <c r="AZ281" s="25" t="s">
        <v>128</v>
      </c>
      <c r="BA281" s="25" t="s">
        <v>128</v>
      </c>
      <c r="BB281" s="25" t="s">
        <v>128</v>
      </c>
      <c r="BC281" s="25" t="s">
        <v>128</v>
      </c>
      <c r="BD281" s="25" t="s">
        <v>128</v>
      </c>
      <c r="BE281" s="25" t="s">
        <v>128</v>
      </c>
      <c r="BF281" s="25" t="s">
        <v>128</v>
      </c>
      <c r="BG281" s="25" t="s">
        <v>128</v>
      </c>
      <c r="BH281" s="25" t="s">
        <v>128</v>
      </c>
      <c r="BI281" s="25" t="s">
        <v>114</v>
      </c>
      <c r="BJ281" s="23" t="s">
        <v>128</v>
      </c>
      <c r="BK281" t="s">
        <v>1042</v>
      </c>
      <c r="BL281" s="23" t="s">
        <v>833</v>
      </c>
      <c r="BM281" s="28">
        <v>56696000</v>
      </c>
      <c r="BN281" s="72">
        <f t="shared" si="48"/>
        <v>0.22678400000000001</v>
      </c>
    </row>
    <row r="282" spans="1:66" ht="15">
      <c r="A282" s="28">
        <v>278</v>
      </c>
      <c r="B282" s="23" t="s">
        <v>835</v>
      </c>
      <c r="C282" s="28" t="s">
        <v>1423</v>
      </c>
      <c r="D282" s="27" t="s">
        <v>834</v>
      </c>
      <c r="E282" s="43" t="str">
        <f>IF(AW282="Y","Defaulted",IF(OR(IFERROR(_xlfn.XLOOKUP(I282,Library!$J:$J,Library!$P:$P),AK282)=6,IFERROR(_xlfn.XLOOKUP(I282,Library!$J:$J,Library!$P:$P),AK282)=7),"N/A",AO282))</f>
        <v>N/A</v>
      </c>
      <c r="F282" s="25" t="str">
        <f t="shared" si="49"/>
        <v>N</v>
      </c>
      <c r="G282" s="25" t="str">
        <f t="shared" si="50"/>
        <v>N</v>
      </c>
      <c r="H282" s="25" t="s">
        <v>128</v>
      </c>
      <c r="I282" s="29" t="s">
        <v>1979</v>
      </c>
      <c r="J282" s="44" t="str">
        <f t="shared" si="52"/>
        <v>非投资级/无评级优先普通债</v>
      </c>
      <c r="K282" s="27" t="s">
        <v>23</v>
      </c>
      <c r="L282" s="29">
        <v>92.296999999999997</v>
      </c>
      <c r="M282" s="29">
        <v>92.649000000000001</v>
      </c>
      <c r="N282" s="29">
        <v>9.5055862576819852</v>
      </c>
      <c r="O282" s="29">
        <v>9.2648309439421919</v>
      </c>
      <c r="P282" s="30">
        <v>4.5</v>
      </c>
      <c r="Q282" s="27" t="s">
        <v>107</v>
      </c>
      <c r="R282" s="31">
        <v>2</v>
      </c>
      <c r="S282" s="25" t="s">
        <v>3731</v>
      </c>
      <c r="T282" s="25" t="s">
        <v>128</v>
      </c>
      <c r="U282" s="25" t="s">
        <v>3496</v>
      </c>
      <c r="V282" s="25" t="s">
        <v>128</v>
      </c>
      <c r="W282" s="23" t="s">
        <v>8</v>
      </c>
      <c r="X282" s="23" t="s">
        <v>1003</v>
      </c>
      <c r="Y282" s="23" t="s">
        <v>999</v>
      </c>
      <c r="Z282" s="23" t="s">
        <v>1066</v>
      </c>
      <c r="AA282" s="23" t="s">
        <v>114</v>
      </c>
      <c r="AB282" s="23" t="s">
        <v>108</v>
      </c>
      <c r="AC282" s="23" t="s">
        <v>2307</v>
      </c>
      <c r="AD282" s="25">
        <f t="shared" ca="1" si="51"/>
        <v>1.715068493150685</v>
      </c>
      <c r="AE282" s="32">
        <v>500000000</v>
      </c>
      <c r="AF282" s="33">
        <f>VLOOKUP(J282,Library!A:B,2,0)</f>
        <v>3</v>
      </c>
      <c r="AG282" s="33">
        <f>VLOOKUP(J282,Library!A:G,7,0)</f>
        <v>3</v>
      </c>
      <c r="AH282" s="28" t="str">
        <f>VLOOKUP(W282,Library!W:X,2,0)</f>
        <v>N/A</v>
      </c>
      <c r="AI282" s="28">
        <f>VLOOKUP(X282,Library!Y:Z,2,0)</f>
        <v>6</v>
      </c>
      <c r="AJ282" s="28">
        <f>VLOOKUP(Y282,Library!AA:AB,2,0)</f>
        <v>5</v>
      </c>
      <c r="AK282" s="33">
        <f>IF(MAX(AH282,AI282,AJ282)=0,VLOOKUP(I282,Library!$J:$P,7,0),MAX(AH282,AI282,AJ282))</f>
        <v>6</v>
      </c>
      <c r="AL282" s="33">
        <f t="shared" ca="1" si="53"/>
        <v>3</v>
      </c>
      <c r="AM282" s="33">
        <f>VLOOKUP(AB282,Library!T:U,2,0)</f>
        <v>1</v>
      </c>
      <c r="AN282" s="34">
        <f t="shared" ca="1" si="54"/>
        <v>3.6499999999999995</v>
      </c>
      <c r="AO282" s="33">
        <f t="shared" ca="1" si="55"/>
        <v>4</v>
      </c>
      <c r="AP282" s="28" t="s">
        <v>170</v>
      </c>
      <c r="AQ282" s="25" t="s">
        <v>128</v>
      </c>
      <c r="AR282" s="28" t="s">
        <v>2620</v>
      </c>
      <c r="AS282" s="28" t="s">
        <v>2621</v>
      </c>
      <c r="AT282" s="28" t="s">
        <v>1854</v>
      </c>
      <c r="AU282" s="23" t="s">
        <v>114</v>
      </c>
      <c r="AV282" s="23" t="s">
        <v>115</v>
      </c>
      <c r="AW282" s="25" t="s">
        <v>128</v>
      </c>
      <c r="AX282" s="25" t="s">
        <v>128</v>
      </c>
      <c r="AY282" s="25" t="s">
        <v>128</v>
      </c>
      <c r="AZ282" s="25" t="s">
        <v>128</v>
      </c>
      <c r="BA282" s="25" t="s">
        <v>128</v>
      </c>
      <c r="BB282" s="25" t="s">
        <v>128</v>
      </c>
      <c r="BC282" s="25" t="s">
        <v>128</v>
      </c>
      <c r="BD282" s="25" t="s">
        <v>128</v>
      </c>
      <c r="BE282" s="25" t="s">
        <v>128</v>
      </c>
      <c r="BF282" s="25" t="s">
        <v>128</v>
      </c>
      <c r="BG282" s="25" t="s">
        <v>128</v>
      </c>
      <c r="BH282" s="25" t="s">
        <v>128</v>
      </c>
      <c r="BI282" s="25" t="s">
        <v>114</v>
      </c>
      <c r="BJ282" s="23" t="s">
        <v>128</v>
      </c>
      <c r="BK282" t="s">
        <v>1042</v>
      </c>
      <c r="BL282" s="23" t="s">
        <v>835</v>
      </c>
      <c r="BM282" s="28">
        <v>136556000</v>
      </c>
      <c r="BN282" s="72">
        <f t="shared" si="48"/>
        <v>0.27311200000000002</v>
      </c>
    </row>
    <row r="283" spans="1:66" ht="15">
      <c r="A283" s="28">
        <v>279</v>
      </c>
      <c r="B283" s="23" t="s">
        <v>836</v>
      </c>
      <c r="C283" s="28" t="s">
        <v>1424</v>
      </c>
      <c r="D283" s="27" t="s">
        <v>834</v>
      </c>
      <c r="E283" s="43" t="str">
        <f>IF(AW283="Y","Defaulted",IF(OR(IFERROR(_xlfn.XLOOKUP(I283,Library!$J:$J,Library!$P:$P),AK283)=6,IFERROR(_xlfn.XLOOKUP(I283,Library!$J:$J,Library!$P:$P),AK283)=7),"N/A",AO283))</f>
        <v>N/A</v>
      </c>
      <c r="F283" s="25" t="str">
        <f t="shared" si="49"/>
        <v>N</v>
      </c>
      <c r="G283" s="25" t="str">
        <f t="shared" si="50"/>
        <v>N</v>
      </c>
      <c r="H283" s="25" t="s">
        <v>128</v>
      </c>
      <c r="I283" s="29" t="s">
        <v>1979</v>
      </c>
      <c r="J283" s="44" t="str">
        <f t="shared" si="52"/>
        <v>非投资级/无评级优先普通债</v>
      </c>
      <c r="K283" s="27" t="s">
        <v>23</v>
      </c>
      <c r="L283" s="29">
        <v>82.275000000000006</v>
      </c>
      <c r="M283" s="29">
        <v>82.504000000000005</v>
      </c>
      <c r="N283" s="29">
        <v>10.311251125634575</v>
      </c>
      <c r="O283" s="29">
        <v>10.218905855702346</v>
      </c>
      <c r="P283" s="30">
        <v>3.95</v>
      </c>
      <c r="Q283" s="27" t="s">
        <v>107</v>
      </c>
      <c r="R283" s="31">
        <v>2</v>
      </c>
      <c r="S283" s="25" t="s">
        <v>3681</v>
      </c>
      <c r="T283" s="25" t="s">
        <v>128</v>
      </c>
      <c r="U283" s="25" t="s">
        <v>3496</v>
      </c>
      <c r="V283" s="25" t="s">
        <v>128</v>
      </c>
      <c r="W283" s="23" t="s">
        <v>1001</v>
      </c>
      <c r="X283" s="23" t="s">
        <v>1003</v>
      </c>
      <c r="Y283" s="23" t="s">
        <v>999</v>
      </c>
      <c r="Z283" s="23" t="s">
        <v>1066</v>
      </c>
      <c r="AA283" s="23" t="s">
        <v>114</v>
      </c>
      <c r="AB283" s="23" t="s">
        <v>108</v>
      </c>
      <c r="AC283" s="23" t="s">
        <v>2308</v>
      </c>
      <c r="AD283" s="25">
        <f t="shared" ca="1" si="51"/>
        <v>3.3835616438356166</v>
      </c>
      <c r="AE283" s="32">
        <v>850000000</v>
      </c>
      <c r="AF283" s="33">
        <f>VLOOKUP(J283,Library!A:B,2,0)</f>
        <v>3</v>
      </c>
      <c r="AG283" s="33">
        <f>VLOOKUP(J283,Library!A:G,7,0)</f>
        <v>3</v>
      </c>
      <c r="AH283" s="28">
        <f>VLOOKUP(W283,Library!W:X,2,0)</f>
        <v>6</v>
      </c>
      <c r="AI283" s="28">
        <f>VLOOKUP(X283,Library!Y:Z,2,0)</f>
        <v>6</v>
      </c>
      <c r="AJ283" s="28">
        <f>VLOOKUP(Y283,Library!AA:AB,2,0)</f>
        <v>5</v>
      </c>
      <c r="AK283" s="33">
        <f>IF(MAX(AH283,AI283,AJ283)=0,VLOOKUP(I283,Library!$J:$P,7,0),MAX(AH283,AI283,AJ283))</f>
        <v>6</v>
      </c>
      <c r="AL283" s="33">
        <f t="shared" ca="1" si="53"/>
        <v>3</v>
      </c>
      <c r="AM283" s="33">
        <f>VLOOKUP(AB283,Library!T:U,2,0)</f>
        <v>1</v>
      </c>
      <c r="AN283" s="34">
        <f t="shared" ca="1" si="54"/>
        <v>3.6499999999999995</v>
      </c>
      <c r="AO283" s="33">
        <f t="shared" ca="1" si="55"/>
        <v>4</v>
      </c>
      <c r="AP283" s="28" t="s">
        <v>136</v>
      </c>
      <c r="AQ283" s="25" t="s">
        <v>128</v>
      </c>
      <c r="AR283" s="28" t="s">
        <v>2620</v>
      </c>
      <c r="AS283" s="28" t="s">
        <v>2621</v>
      </c>
      <c r="AT283" s="28" t="s">
        <v>1854</v>
      </c>
      <c r="AU283" s="23" t="s">
        <v>114</v>
      </c>
      <c r="AV283" s="23" t="s">
        <v>115</v>
      </c>
      <c r="AW283" s="25" t="s">
        <v>128</v>
      </c>
      <c r="AX283" s="25" t="s">
        <v>128</v>
      </c>
      <c r="AY283" s="25" t="s">
        <v>128</v>
      </c>
      <c r="AZ283" s="25" t="s">
        <v>128</v>
      </c>
      <c r="BA283" s="25" t="s">
        <v>128</v>
      </c>
      <c r="BB283" s="25" t="s">
        <v>128</v>
      </c>
      <c r="BC283" s="25" t="s">
        <v>128</v>
      </c>
      <c r="BD283" s="25" t="s">
        <v>128</v>
      </c>
      <c r="BE283" s="25" t="s">
        <v>128</v>
      </c>
      <c r="BF283" s="25" t="s">
        <v>128</v>
      </c>
      <c r="BG283" s="25" t="s">
        <v>128</v>
      </c>
      <c r="BH283" s="25" t="s">
        <v>128</v>
      </c>
      <c r="BI283" s="25" t="s">
        <v>114</v>
      </c>
      <c r="BJ283" s="23" t="s">
        <v>128</v>
      </c>
      <c r="BK283" t="s">
        <v>1042</v>
      </c>
      <c r="BL283" s="23" t="s">
        <v>836</v>
      </c>
      <c r="BM283" s="28">
        <v>144499000</v>
      </c>
      <c r="BN283" s="72">
        <f t="shared" si="48"/>
        <v>0.16999882352941176</v>
      </c>
    </row>
    <row r="284" spans="1:66" ht="15">
      <c r="A284" s="28">
        <v>280</v>
      </c>
      <c r="B284" s="23" t="s">
        <v>837</v>
      </c>
      <c r="C284" s="28" t="s">
        <v>1425</v>
      </c>
      <c r="D284" s="27" t="s">
        <v>834</v>
      </c>
      <c r="E284" s="43" t="str">
        <f>IF(AW284="Y","Defaulted",IF(OR(IFERROR(_xlfn.XLOOKUP(I284,Library!$J:$J,Library!$P:$P),AK284)=6,IFERROR(_xlfn.XLOOKUP(I284,Library!$J:$J,Library!$P:$P),AK284)=7),"N/A",AO284))</f>
        <v>N/A</v>
      </c>
      <c r="F284" s="25" t="str">
        <f t="shared" si="49"/>
        <v>N</v>
      </c>
      <c r="G284" s="25" t="str">
        <f t="shared" si="50"/>
        <v>N</v>
      </c>
      <c r="H284" s="25" t="s">
        <v>128</v>
      </c>
      <c r="I284" s="29" t="s">
        <v>1979</v>
      </c>
      <c r="J284" s="44" t="str">
        <f t="shared" si="52"/>
        <v>非投资级/无评级优先普通债</v>
      </c>
      <c r="K284" s="27" t="s">
        <v>23</v>
      </c>
      <c r="L284" s="29">
        <v>72.239000000000004</v>
      </c>
      <c r="M284" s="29">
        <v>72.816999999999993</v>
      </c>
      <c r="N284" s="29">
        <v>10.439018666569938</v>
      </c>
      <c r="O284" s="29">
        <v>10.273112041077198</v>
      </c>
      <c r="P284" s="30">
        <v>3.85</v>
      </c>
      <c r="Q284" s="27" t="s">
        <v>107</v>
      </c>
      <c r="R284" s="31">
        <v>2</v>
      </c>
      <c r="S284" s="25" t="s">
        <v>3672</v>
      </c>
      <c r="T284" s="25" t="s">
        <v>128</v>
      </c>
      <c r="U284" s="25" t="s">
        <v>3496</v>
      </c>
      <c r="V284" s="25" t="s">
        <v>128</v>
      </c>
      <c r="W284" s="23" t="s">
        <v>1001</v>
      </c>
      <c r="X284" s="23" t="s">
        <v>1003</v>
      </c>
      <c r="Y284" s="23" t="s">
        <v>999</v>
      </c>
      <c r="Z284" s="23" t="s">
        <v>1066</v>
      </c>
      <c r="AA284" s="23" t="s">
        <v>114</v>
      </c>
      <c r="AB284" s="23" t="s">
        <v>108</v>
      </c>
      <c r="AC284" s="23" t="s">
        <v>2309</v>
      </c>
      <c r="AD284" s="25">
        <f t="shared" ca="1" si="51"/>
        <v>5.7095890410958905</v>
      </c>
      <c r="AE284" s="32">
        <v>400000000</v>
      </c>
      <c r="AF284" s="33">
        <f>VLOOKUP(J284,Library!A:B,2,0)</f>
        <v>3</v>
      </c>
      <c r="AG284" s="33">
        <f>VLOOKUP(J284,Library!A:G,7,0)</f>
        <v>3</v>
      </c>
      <c r="AH284" s="28">
        <f>VLOOKUP(W284,Library!W:X,2,0)</f>
        <v>6</v>
      </c>
      <c r="AI284" s="28">
        <f>VLOOKUP(X284,Library!Y:Z,2,0)</f>
        <v>6</v>
      </c>
      <c r="AJ284" s="28">
        <f>VLOOKUP(Y284,Library!AA:AB,2,0)</f>
        <v>5</v>
      </c>
      <c r="AK284" s="33">
        <f>IF(MAX(AH284,AI284,AJ284)=0,VLOOKUP(I284,Library!$J:$P,7,0),MAX(AH284,AI284,AJ284))</f>
        <v>6</v>
      </c>
      <c r="AL284" s="33">
        <f t="shared" ca="1" si="53"/>
        <v>4</v>
      </c>
      <c r="AM284" s="33">
        <f>VLOOKUP(AB284,Library!T:U,2,0)</f>
        <v>1</v>
      </c>
      <c r="AN284" s="34">
        <f t="shared" ca="1" si="54"/>
        <v>3.7499999999999996</v>
      </c>
      <c r="AO284" s="33">
        <f t="shared" ca="1" si="55"/>
        <v>5</v>
      </c>
      <c r="AP284" s="28" t="s">
        <v>136</v>
      </c>
      <c r="AQ284" s="25" t="s">
        <v>128</v>
      </c>
      <c r="AR284" s="28" t="s">
        <v>2620</v>
      </c>
      <c r="AS284" s="28" t="s">
        <v>2621</v>
      </c>
      <c r="AT284" s="28" t="s">
        <v>1854</v>
      </c>
      <c r="AU284" s="23" t="s">
        <v>114</v>
      </c>
      <c r="AV284" s="23" t="s">
        <v>115</v>
      </c>
      <c r="AW284" s="25" t="s">
        <v>128</v>
      </c>
      <c r="AX284" s="25" t="s">
        <v>128</v>
      </c>
      <c r="AY284" s="25" t="s">
        <v>128</v>
      </c>
      <c r="AZ284" s="25" t="s">
        <v>128</v>
      </c>
      <c r="BA284" s="25" t="s">
        <v>128</v>
      </c>
      <c r="BB284" s="25" t="s">
        <v>128</v>
      </c>
      <c r="BC284" s="25" t="s">
        <v>128</v>
      </c>
      <c r="BD284" s="25" t="s">
        <v>128</v>
      </c>
      <c r="BE284" s="25" t="s">
        <v>128</v>
      </c>
      <c r="BF284" s="25" t="s">
        <v>128</v>
      </c>
      <c r="BG284" s="25" t="s">
        <v>128</v>
      </c>
      <c r="BH284" s="25" t="s">
        <v>128</v>
      </c>
      <c r="BI284" s="25" t="s">
        <v>114</v>
      </c>
      <c r="BJ284" s="23" t="s">
        <v>128</v>
      </c>
      <c r="BK284" t="s">
        <v>1042</v>
      </c>
      <c r="BL284" s="23" t="s">
        <v>837</v>
      </c>
      <c r="BM284" s="28">
        <v>41136000</v>
      </c>
      <c r="BN284" s="72">
        <f t="shared" si="48"/>
        <v>0.10284</v>
      </c>
    </row>
    <row r="285" spans="1:66" ht="15">
      <c r="A285" s="28">
        <v>281</v>
      </c>
      <c r="B285" s="23" t="s">
        <v>838</v>
      </c>
      <c r="C285" s="28" t="s">
        <v>1426</v>
      </c>
      <c r="D285" s="27" t="s">
        <v>2783</v>
      </c>
      <c r="E285" s="43" t="str">
        <f>IF(AW285="Y","Defaulted",IF(OR(IFERROR(_xlfn.XLOOKUP(I285,Library!$J:$J,Library!$P:$P),AK285)=6,IFERROR(_xlfn.XLOOKUP(I285,Library!$J:$J,Library!$P:$P),AK285)=7),"N/A",AO285))</f>
        <v>N/A</v>
      </c>
      <c r="F285" s="25" t="str">
        <f t="shared" si="49"/>
        <v>Y</v>
      </c>
      <c r="G285" s="25" t="str">
        <f t="shared" si="50"/>
        <v>N</v>
      </c>
      <c r="H285" s="25" t="s">
        <v>128</v>
      </c>
      <c r="I285" s="29" t="s">
        <v>1982</v>
      </c>
      <c r="J285" s="44" t="str">
        <f t="shared" si="52"/>
        <v>非投资级/无评级优先可赎回/可售回债</v>
      </c>
      <c r="K285" s="27" t="s">
        <v>23</v>
      </c>
      <c r="L285" s="29">
        <v>99.412999999999997</v>
      </c>
      <c r="M285" s="29">
        <v>100.438</v>
      </c>
      <c r="N285" s="29">
        <v>214.69179461928155</v>
      </c>
      <c r="O285" s="29">
        <v>-150.84120708416611</v>
      </c>
      <c r="P285" s="30">
        <v>4.5</v>
      </c>
      <c r="Q285" s="27" t="s">
        <v>107</v>
      </c>
      <c r="R285" s="31">
        <v>2</v>
      </c>
      <c r="S285" s="25" t="s">
        <v>3509</v>
      </c>
      <c r="T285" s="25" t="s">
        <v>110</v>
      </c>
      <c r="U285" s="25" t="s">
        <v>114</v>
      </c>
      <c r="V285" s="25" t="s">
        <v>128</v>
      </c>
      <c r="W285" s="23" t="s">
        <v>8</v>
      </c>
      <c r="X285" s="23" t="s">
        <v>1523</v>
      </c>
      <c r="Y285" s="23" t="s">
        <v>1017</v>
      </c>
      <c r="Z285" s="23" t="s">
        <v>1066</v>
      </c>
      <c r="AA285" s="23" t="s">
        <v>1041</v>
      </c>
      <c r="AB285" s="23" t="s">
        <v>108</v>
      </c>
      <c r="AC285" s="23" t="s">
        <v>2312</v>
      </c>
      <c r="AD285" s="25">
        <f t="shared" ref="AD285:AD309" ca="1" si="56">IF(AC285="N/A","N/A",(AC285-TODAY())/365)</f>
        <v>5.4794520547945206E-3</v>
      </c>
      <c r="AE285" s="32">
        <v>404000000</v>
      </c>
      <c r="AF285" s="33">
        <f>VLOOKUP(J285,Library!A:B,2,0)</f>
        <v>3</v>
      </c>
      <c r="AG285" s="33">
        <f>VLOOKUP(J285,Library!A:G,7,0)</f>
        <v>3</v>
      </c>
      <c r="AH285" s="28" t="str">
        <f>VLOOKUP(W285,Library!W:X,2,0)</f>
        <v>N/A</v>
      </c>
      <c r="AI285" s="28">
        <f>VLOOKUP(X285,Library!Y:Z,2,0)</f>
        <v>6</v>
      </c>
      <c r="AJ285" s="28" t="str">
        <f>VLOOKUP(Y285,Library!AA:AB,2,0)</f>
        <v>N/A</v>
      </c>
      <c r="AK285" s="33">
        <f>IF(MAX(AH285,AI285,AJ285)=0,VLOOKUP(I285,Library!$J:$P,7,0),MAX(AH285,AI285,AJ285))</f>
        <v>6</v>
      </c>
      <c r="AL285" s="33">
        <f t="shared" ca="1" si="53"/>
        <v>2</v>
      </c>
      <c r="AM285" s="33">
        <f>VLOOKUP(AB285,Library!T:U,2,0)</f>
        <v>1</v>
      </c>
      <c r="AN285" s="34">
        <f t="shared" ca="1" si="54"/>
        <v>3.55</v>
      </c>
      <c r="AO285" s="33">
        <f t="shared" ca="1" si="55"/>
        <v>4</v>
      </c>
      <c r="AP285" s="28" t="s">
        <v>136</v>
      </c>
      <c r="AQ285" s="25" t="s">
        <v>128</v>
      </c>
      <c r="AR285" s="28" t="s">
        <v>2586</v>
      </c>
      <c r="AS285" s="28" t="s">
        <v>114</v>
      </c>
      <c r="AT285" s="28" t="s">
        <v>3835</v>
      </c>
      <c r="AU285" s="23" t="s">
        <v>2623</v>
      </c>
      <c r="AV285" s="23" t="s">
        <v>35</v>
      </c>
      <c r="AW285" s="25" t="s">
        <v>128</v>
      </c>
      <c r="AX285" s="25" t="s">
        <v>128</v>
      </c>
      <c r="AY285" s="25" t="s">
        <v>128</v>
      </c>
      <c r="AZ285" s="25" t="s">
        <v>128</v>
      </c>
      <c r="BA285" s="25" t="s">
        <v>128</v>
      </c>
      <c r="BB285" s="25" t="s">
        <v>128</v>
      </c>
      <c r="BC285" s="25" t="s">
        <v>128</v>
      </c>
      <c r="BD285" s="25" t="s">
        <v>128</v>
      </c>
      <c r="BE285" s="25" t="s">
        <v>128</v>
      </c>
      <c r="BF285" s="25" t="s">
        <v>128</v>
      </c>
      <c r="BG285" s="25" t="s">
        <v>128</v>
      </c>
      <c r="BH285" s="25" t="s">
        <v>128</v>
      </c>
      <c r="BI285" s="25" t="s">
        <v>114</v>
      </c>
      <c r="BJ285" s="23" t="s">
        <v>128</v>
      </c>
      <c r="BK285" t="s">
        <v>1042</v>
      </c>
      <c r="BL285" s="23" t="s">
        <v>838</v>
      </c>
      <c r="BM285" s="28">
        <v>57822000</v>
      </c>
      <c r="BN285" s="72">
        <f t="shared" si="48"/>
        <v>0.14312376237623761</v>
      </c>
    </row>
    <row r="286" spans="1:66" ht="15">
      <c r="A286" s="28">
        <v>282</v>
      </c>
      <c r="B286" s="23" t="s">
        <v>840</v>
      </c>
      <c r="C286" s="28" t="s">
        <v>1427</v>
      </c>
      <c r="D286" s="27" t="s">
        <v>2779</v>
      </c>
      <c r="E286" s="43" t="str">
        <f>IF(AW286="Y","Defaulted",IF(OR(IFERROR(_xlfn.XLOOKUP(I286,Library!$J:$J,Library!$P:$P),AK286)=6,IFERROR(_xlfn.XLOOKUP(I286,Library!$J:$J,Library!$P:$P),AK286)=7),"N/A",AO286))</f>
        <v>N/A</v>
      </c>
      <c r="F286" s="25" t="str">
        <f t="shared" si="49"/>
        <v>N</v>
      </c>
      <c r="G286" s="25" t="str">
        <f t="shared" si="50"/>
        <v>N</v>
      </c>
      <c r="H286" s="25" t="s">
        <v>128</v>
      </c>
      <c r="I286" s="29" t="s">
        <v>1988</v>
      </c>
      <c r="J286" s="44" t="str">
        <f t="shared" ref="J286:J317" si="57">IF(AQ286="Y","存款证",
IF(BF286="Y","应急可转债",
IF(BK286="Government","主权债",
IF(AND(BF286="N",BE286="Y"),"永续债/优先股",
IF(AND(BF286="N",BG286="Y"),"保释债（Bail in feature）",
IF(AND(BF286="N",OR(AY286="Y",AZ286="5")),"可转换/可交换债券",
IF(AND(BF286="N",BE286="N",BG286="N",BH286="Y"),"多担保人债券",
IF(AND(AK286&lt;5,T286="N",V286="N",AX286="N"),"投资级别优先普通债",
IF(AND(AK286&lt;5,OR(T286="Y",V286="Y"),AX286="N"),"投资级别优先可赎回/可售回债",
IF(AND(AK286&lt;5,T286="N",V286="N",AX286="Y"),"投资级别次级普通债",
IF(AND(AK286&lt;5,OR(T286="Y",V286="Y"),AX286="Y"),"投资级别次级可赎回/可售回债",
IF(AND(OR(AK286=5,AK286=6,AK286=7),T286="N",V286="N",AX286="N"),"非投资级/无评级优先普通债",
IF(AND(OR(AK286=5,AK286=6,AK286=7),OR(T286="Y",V286="Y"),AX286="N"),"非投资级/无评级优先可赎回/可售回债",
IF(AND(OR(AK286=5,AK286=6,AK286=7),T286="N",V286="N",AX286="Y"),"非投资级/无评级次级普通债",
IF(AND(OR(AK286=5,AK286=6,AK286=7),OR(T286="Y",V286="Y"),AX286="Y"),"非投资级/无评级次级可赎回/可售回债")))))))))))))))</f>
        <v>非投资级/无评级优先普通债</v>
      </c>
      <c r="K286" s="27" t="s">
        <v>23</v>
      </c>
      <c r="L286" s="29">
        <v>40.018999999999998</v>
      </c>
      <c r="M286" s="29">
        <v>40.302999999999997</v>
      </c>
      <c r="N286" s="29">
        <v>78.198721162711024</v>
      </c>
      <c r="O286" s="29">
        <v>77.528174785414507</v>
      </c>
      <c r="P286" s="30">
        <v>3.9750000000000001</v>
      </c>
      <c r="Q286" s="27" t="s">
        <v>107</v>
      </c>
      <c r="R286" s="31">
        <v>2</v>
      </c>
      <c r="S286" s="25" t="s">
        <v>3732</v>
      </c>
      <c r="T286" s="25" t="s">
        <v>128</v>
      </c>
      <c r="U286" s="25" t="s">
        <v>3496</v>
      </c>
      <c r="V286" s="25" t="s">
        <v>128</v>
      </c>
      <c r="W286" s="23" t="s">
        <v>1009</v>
      </c>
      <c r="X286" s="23" t="s">
        <v>1144</v>
      </c>
      <c r="Y286" s="23" t="s">
        <v>81</v>
      </c>
      <c r="Z286" s="23" t="s">
        <v>1066</v>
      </c>
      <c r="AA286" s="23" t="s">
        <v>114</v>
      </c>
      <c r="AB286" s="23" t="s">
        <v>108</v>
      </c>
      <c r="AC286" s="23" t="s">
        <v>2316</v>
      </c>
      <c r="AD286" s="25">
        <f t="shared" ca="1" si="56"/>
        <v>1.5287671232876712</v>
      </c>
      <c r="AE286" s="32">
        <v>1000000000</v>
      </c>
      <c r="AF286" s="33">
        <f>VLOOKUP(J286,Library!A:B,2,0)</f>
        <v>3</v>
      </c>
      <c r="AG286" s="33">
        <f>VLOOKUP(J286,Library!A:G,7,0)</f>
        <v>3</v>
      </c>
      <c r="AH286" s="28">
        <f>VLOOKUP(W286,Library!W:X,2,0)</f>
        <v>6</v>
      </c>
      <c r="AI286" s="28">
        <f>VLOOKUP(X286,Library!Y:Z,2,0)</f>
        <v>6</v>
      </c>
      <c r="AJ286" s="28">
        <f>VLOOKUP(Y286,Library!AA:AB,2,0)</f>
        <v>6</v>
      </c>
      <c r="AK286" s="33">
        <f>IF(MAX(AH286,AI286,AJ286)=0,VLOOKUP(I286,Library!$J:$P,7,0),MAX(AH286,AI286,AJ286))</f>
        <v>6</v>
      </c>
      <c r="AL286" s="33">
        <f t="shared" ref="AL286:AL315" ca="1" si="58">IF(AND(AD286&gt;=0,AD286&lt;=1),2,IF(AND(AD286&gt;1,AD286&lt;=5),3,IF(AND(AD286&gt;5,AD286&lt;=10),4,IF(OR(AD286&gt;10,AD286=""),5,""))))</f>
        <v>3</v>
      </c>
      <c r="AM286" s="33">
        <f>VLOOKUP(AB286,Library!T:U,2,0)</f>
        <v>1</v>
      </c>
      <c r="AN286" s="34">
        <f t="shared" ref="AN286:AN315" ca="1" si="59">AF286*0.35+AG286*0.25+AK286*0.25+AL286*0.1+AM286*0.05</f>
        <v>3.6499999999999995</v>
      </c>
      <c r="AO286" s="33">
        <f t="shared" ref="AO286:AO315" ca="1" si="60">IF(AND(AN286&gt;=1,AN286&lt;=1.45),1,IF(AND(AN286&gt;1.45,AN286&lt;=2.1),2,IF(AND(AN286&gt;2.1,AN286&lt;=2.95),3,IF(AND(AN286&gt;2.95,AN286&lt;=3.65),4,IF(AND(AN286&gt;3.65,AN286&lt;=5),5,"")))))</f>
        <v>4</v>
      </c>
      <c r="AP286" s="28" t="s">
        <v>127</v>
      </c>
      <c r="AQ286" s="25" t="s">
        <v>128</v>
      </c>
      <c r="AR286" s="28" t="s">
        <v>2625</v>
      </c>
      <c r="AS286" s="28" t="s">
        <v>2626</v>
      </c>
      <c r="AT286" s="28" t="s">
        <v>1855</v>
      </c>
      <c r="AU286" s="23" t="s">
        <v>114</v>
      </c>
      <c r="AV286" s="23" t="s">
        <v>115</v>
      </c>
      <c r="AW286" s="25" t="s">
        <v>128</v>
      </c>
      <c r="AX286" s="25" t="s">
        <v>128</v>
      </c>
      <c r="AY286" s="25" t="s">
        <v>128</v>
      </c>
      <c r="AZ286" s="25" t="s">
        <v>128</v>
      </c>
      <c r="BA286" s="25" t="s">
        <v>128</v>
      </c>
      <c r="BB286" s="25" t="s">
        <v>128</v>
      </c>
      <c r="BC286" s="25" t="s">
        <v>128</v>
      </c>
      <c r="BD286" s="25" t="s">
        <v>128</v>
      </c>
      <c r="BE286" s="25" t="s">
        <v>128</v>
      </c>
      <c r="BF286" s="25" t="s">
        <v>128</v>
      </c>
      <c r="BG286" s="25" t="s">
        <v>128</v>
      </c>
      <c r="BH286" s="25" t="s">
        <v>128</v>
      </c>
      <c r="BI286" s="25" t="s">
        <v>2803</v>
      </c>
      <c r="BJ286" s="23" t="s">
        <v>128</v>
      </c>
      <c r="BK286" t="s">
        <v>1042</v>
      </c>
      <c r="BL286" s="23" t="s">
        <v>840</v>
      </c>
      <c r="BM286" s="28">
        <v>267292000</v>
      </c>
      <c r="BN286" s="72">
        <f t="shared" si="48"/>
        <v>0.26729199999999997</v>
      </c>
    </row>
    <row r="287" spans="1:66" ht="15">
      <c r="A287" s="28">
        <v>283</v>
      </c>
      <c r="B287" s="23" t="s">
        <v>841</v>
      </c>
      <c r="C287" s="28" t="s">
        <v>1428</v>
      </c>
      <c r="D287" s="27" t="s">
        <v>2779</v>
      </c>
      <c r="E287" s="43" t="str">
        <f>IF(AW287="Y","Defaulted",IF(OR(IFERROR(_xlfn.XLOOKUP(I287,Library!$J:$J,Library!$P:$P),AK287)=6,IFERROR(_xlfn.XLOOKUP(I287,Library!$J:$J,Library!$P:$P),AK287)=7),"N/A",AO287))</f>
        <v>N/A</v>
      </c>
      <c r="F287" s="25" t="str">
        <f t="shared" si="49"/>
        <v>N</v>
      </c>
      <c r="G287" s="25" t="str">
        <f t="shared" si="50"/>
        <v>N</v>
      </c>
      <c r="H287" s="25" t="s">
        <v>128</v>
      </c>
      <c r="I287" s="29" t="s">
        <v>1988</v>
      </c>
      <c r="J287" s="44" t="str">
        <f t="shared" si="57"/>
        <v>非投资级/无评级优先普通债</v>
      </c>
      <c r="K287" s="27" t="s">
        <v>23</v>
      </c>
      <c r="L287" s="29">
        <v>37.853999999999999</v>
      </c>
      <c r="M287" s="29">
        <v>38.204000000000001</v>
      </c>
      <c r="N287" s="29">
        <v>35.994793895809586</v>
      </c>
      <c r="O287" s="29">
        <v>35.655571065338535</v>
      </c>
      <c r="P287" s="30">
        <v>3.5</v>
      </c>
      <c r="Q287" s="27" t="s">
        <v>107</v>
      </c>
      <c r="R287" s="31">
        <v>2</v>
      </c>
      <c r="S287" s="25" t="s">
        <v>3503</v>
      </c>
      <c r="T287" s="25" t="s">
        <v>128</v>
      </c>
      <c r="U287" s="25" t="s">
        <v>3496</v>
      </c>
      <c r="V287" s="25" t="s">
        <v>128</v>
      </c>
      <c r="W287" s="23" t="s">
        <v>1009</v>
      </c>
      <c r="X287" s="23" t="s">
        <v>1144</v>
      </c>
      <c r="Y287" s="23" t="s">
        <v>81</v>
      </c>
      <c r="Z287" s="23" t="s">
        <v>1066</v>
      </c>
      <c r="AA287" s="23" t="s">
        <v>114</v>
      </c>
      <c r="AB287" s="23" t="s">
        <v>108</v>
      </c>
      <c r="AC287" s="23" t="s">
        <v>395</v>
      </c>
      <c r="AD287" s="25">
        <f t="shared" ca="1" si="56"/>
        <v>3.5397260273972604</v>
      </c>
      <c r="AE287" s="32">
        <v>300000000</v>
      </c>
      <c r="AF287" s="33">
        <f>VLOOKUP(J287,Library!A:B,2,0)</f>
        <v>3</v>
      </c>
      <c r="AG287" s="33">
        <f>VLOOKUP(J287,Library!A:G,7,0)</f>
        <v>3</v>
      </c>
      <c r="AH287" s="28">
        <f>VLOOKUP(W287,Library!W:X,2,0)</f>
        <v>6</v>
      </c>
      <c r="AI287" s="28">
        <f>VLOOKUP(X287,Library!Y:Z,2,0)</f>
        <v>6</v>
      </c>
      <c r="AJ287" s="28">
        <f>VLOOKUP(Y287,Library!AA:AB,2,0)</f>
        <v>6</v>
      </c>
      <c r="AK287" s="33">
        <f>IF(MAX(AH287,AI287,AJ287)=0,VLOOKUP(I287,Library!$J:$P,7,0),MAX(AH287,AI287,AJ287))</f>
        <v>6</v>
      </c>
      <c r="AL287" s="33">
        <f t="shared" ca="1" si="58"/>
        <v>3</v>
      </c>
      <c r="AM287" s="33">
        <f>VLOOKUP(AB287,Library!T:U,2,0)</f>
        <v>1</v>
      </c>
      <c r="AN287" s="34">
        <f t="shared" ca="1" si="59"/>
        <v>3.6499999999999995</v>
      </c>
      <c r="AO287" s="33">
        <f t="shared" ca="1" si="60"/>
        <v>4</v>
      </c>
      <c r="AP287" s="28" t="s">
        <v>127</v>
      </c>
      <c r="AQ287" s="25" t="s">
        <v>128</v>
      </c>
      <c r="AR287" s="28" t="s">
        <v>2625</v>
      </c>
      <c r="AS287" s="28" t="s">
        <v>2626</v>
      </c>
      <c r="AT287" s="28" t="s">
        <v>1855</v>
      </c>
      <c r="AU287" s="23" t="s">
        <v>114</v>
      </c>
      <c r="AV287" s="23" t="s">
        <v>115</v>
      </c>
      <c r="AW287" s="25" t="s">
        <v>128</v>
      </c>
      <c r="AX287" s="25" t="s">
        <v>128</v>
      </c>
      <c r="AY287" s="25" t="s">
        <v>128</v>
      </c>
      <c r="AZ287" s="25" t="s">
        <v>128</v>
      </c>
      <c r="BA287" s="25" t="s">
        <v>128</v>
      </c>
      <c r="BB287" s="25" t="s">
        <v>128</v>
      </c>
      <c r="BC287" s="25" t="s">
        <v>128</v>
      </c>
      <c r="BD287" s="25" t="s">
        <v>128</v>
      </c>
      <c r="BE287" s="25" t="s">
        <v>128</v>
      </c>
      <c r="BF287" s="25" t="s">
        <v>128</v>
      </c>
      <c r="BG287" s="25" t="s">
        <v>128</v>
      </c>
      <c r="BH287" s="25" t="s">
        <v>128</v>
      </c>
      <c r="BI287" s="25" t="s">
        <v>114</v>
      </c>
      <c r="BJ287" s="23" t="s">
        <v>128</v>
      </c>
      <c r="BK287" t="s">
        <v>1042</v>
      </c>
      <c r="BL287" s="23" t="s">
        <v>841</v>
      </c>
      <c r="BM287" s="28">
        <v>49500000</v>
      </c>
      <c r="BN287" s="72">
        <f t="shared" si="48"/>
        <v>0.16500000000000001</v>
      </c>
    </row>
    <row r="288" spans="1:66" ht="15">
      <c r="A288" s="28">
        <v>284</v>
      </c>
      <c r="B288" s="23" t="s">
        <v>842</v>
      </c>
      <c r="C288" s="28" t="s">
        <v>1429</v>
      </c>
      <c r="D288" s="27" t="s">
        <v>843</v>
      </c>
      <c r="E288" s="43">
        <f ca="1">IF(AW288="Y","Defaulted",IF(OR(IFERROR(_xlfn.XLOOKUP(I288,Library!$J:$J,Library!$P:$P),AK288)=6,IFERROR(_xlfn.XLOOKUP(I288,Library!$J:$J,Library!$P:$P),AK288)=7),"N/A",AO288))</f>
        <v>4</v>
      </c>
      <c r="F288" s="25" t="str">
        <f t="shared" si="49"/>
        <v>N</v>
      </c>
      <c r="G288" s="25" t="str">
        <f t="shared" si="50"/>
        <v>N</v>
      </c>
      <c r="H288" s="25" t="s">
        <v>128</v>
      </c>
      <c r="I288" s="29" t="s">
        <v>1990</v>
      </c>
      <c r="J288" s="44" t="str">
        <f t="shared" si="57"/>
        <v>非投资级/无评级优先普通债</v>
      </c>
      <c r="K288" s="27" t="s">
        <v>800</v>
      </c>
      <c r="L288" s="29">
        <v>88.429000000000002</v>
      </c>
      <c r="M288" s="29">
        <v>88.691000000000003</v>
      </c>
      <c r="N288" s="29">
        <v>6.1770418730996566</v>
      </c>
      <c r="O288" s="29">
        <v>6.098632023945715</v>
      </c>
      <c r="P288" s="30">
        <v>2.95</v>
      </c>
      <c r="Q288" s="27" t="s">
        <v>107</v>
      </c>
      <c r="R288" s="31">
        <v>2</v>
      </c>
      <c r="S288" s="25" t="s">
        <v>3650</v>
      </c>
      <c r="T288" s="25" t="s">
        <v>128</v>
      </c>
      <c r="U288" s="25" t="s">
        <v>3496</v>
      </c>
      <c r="V288" s="25" t="s">
        <v>128</v>
      </c>
      <c r="W288" s="23" t="s">
        <v>8</v>
      </c>
      <c r="X288" s="23" t="s">
        <v>3336</v>
      </c>
      <c r="Y288" s="23" t="s">
        <v>8</v>
      </c>
      <c r="Z288" s="23" t="s">
        <v>1066</v>
      </c>
      <c r="AA288" s="23" t="s">
        <v>1041</v>
      </c>
      <c r="AB288" s="23" t="s">
        <v>108</v>
      </c>
      <c r="AC288" s="23" t="s">
        <v>2317</v>
      </c>
      <c r="AD288" s="25">
        <f t="shared" ca="1" si="56"/>
        <v>4.1287671232876715</v>
      </c>
      <c r="AE288" s="32">
        <v>300000000</v>
      </c>
      <c r="AF288" s="33">
        <f>VLOOKUP(J288,Library!A:B,2,0)</f>
        <v>3</v>
      </c>
      <c r="AG288" s="33">
        <f>VLOOKUP(J288,Library!A:G,7,0)</f>
        <v>3</v>
      </c>
      <c r="AH288" s="28" t="str">
        <f>VLOOKUP(W288,Library!W:X,2,0)</f>
        <v>N/A</v>
      </c>
      <c r="AI288" s="28">
        <f>VLOOKUP(X288,Library!Y:Z,2,0)</f>
        <v>5</v>
      </c>
      <c r="AJ288" s="28" t="str">
        <f>VLOOKUP(Y288,Library!AA:AB,2,0)</f>
        <v>N/A</v>
      </c>
      <c r="AK288" s="33">
        <f>IF(MAX(AH288,AI288,AJ288)=0,VLOOKUP(I288,Library!$J:$P,7,0),MAX(AH288,AI288,AJ288))</f>
        <v>5</v>
      </c>
      <c r="AL288" s="33">
        <f t="shared" ca="1" si="58"/>
        <v>3</v>
      </c>
      <c r="AM288" s="33">
        <f>VLOOKUP(AB288,Library!T:U,2,0)</f>
        <v>1</v>
      </c>
      <c r="AN288" s="34">
        <f t="shared" ca="1" si="59"/>
        <v>3.3999999999999995</v>
      </c>
      <c r="AO288" s="33">
        <f t="shared" ca="1" si="60"/>
        <v>4</v>
      </c>
      <c r="AP288" s="28" t="s">
        <v>136</v>
      </c>
      <c r="AQ288" s="25" t="s">
        <v>128</v>
      </c>
      <c r="AR288" s="28" t="s">
        <v>2629</v>
      </c>
      <c r="AS288" s="28" t="s">
        <v>2630</v>
      </c>
      <c r="AT288" s="28" t="s">
        <v>1856</v>
      </c>
      <c r="AU288" s="23" t="s">
        <v>114</v>
      </c>
      <c r="AV288" s="23" t="s">
        <v>115</v>
      </c>
      <c r="AW288" s="25" t="s">
        <v>128</v>
      </c>
      <c r="AX288" s="25" t="s">
        <v>128</v>
      </c>
      <c r="AY288" s="25" t="s">
        <v>128</v>
      </c>
      <c r="AZ288" s="25" t="s">
        <v>128</v>
      </c>
      <c r="BA288" s="25" t="s">
        <v>128</v>
      </c>
      <c r="BB288" s="25" t="s">
        <v>128</v>
      </c>
      <c r="BC288" s="25" t="s">
        <v>128</v>
      </c>
      <c r="BD288" s="25" t="s">
        <v>128</v>
      </c>
      <c r="BE288" s="25" t="s">
        <v>128</v>
      </c>
      <c r="BF288" s="25" t="s">
        <v>128</v>
      </c>
      <c r="BG288" s="25" t="s">
        <v>128</v>
      </c>
      <c r="BH288" s="25" t="s">
        <v>128</v>
      </c>
      <c r="BI288" s="25" t="s">
        <v>114</v>
      </c>
      <c r="BJ288" s="23" t="s">
        <v>128</v>
      </c>
      <c r="BK288" t="s">
        <v>1042</v>
      </c>
      <c r="BL288" s="23" t="s">
        <v>842</v>
      </c>
      <c r="BM288" s="28">
        <v>40335000</v>
      </c>
      <c r="BN288" s="72">
        <f t="shared" si="48"/>
        <v>0.13444999999999999</v>
      </c>
    </row>
    <row r="289" spans="1:66" ht="15">
      <c r="A289" s="28">
        <v>285</v>
      </c>
      <c r="B289" s="23" t="s">
        <v>845</v>
      </c>
      <c r="C289" s="28" t="s">
        <v>1430</v>
      </c>
      <c r="D289" s="27" t="s">
        <v>844</v>
      </c>
      <c r="E289" s="43">
        <f ca="1">IF(AW289="Y","Defaulted",IF(OR(IFERROR(_xlfn.XLOOKUP(I289,Library!$J:$J,Library!$P:$P),AK289)=6,IFERROR(_xlfn.XLOOKUP(I289,Library!$J:$J,Library!$P:$P),AK289)=7),"N/A",AO289))</f>
        <v>2</v>
      </c>
      <c r="F289" s="25" t="str">
        <f t="shared" si="49"/>
        <v>N</v>
      </c>
      <c r="G289" s="25" t="str">
        <f t="shared" si="50"/>
        <v>N</v>
      </c>
      <c r="H289" s="25" t="s">
        <v>128</v>
      </c>
      <c r="I289" s="29" t="s">
        <v>1991</v>
      </c>
      <c r="J289" s="44" t="str">
        <f t="shared" si="57"/>
        <v>投资级别优先普通债</v>
      </c>
      <c r="K289" s="27" t="s">
        <v>800</v>
      </c>
      <c r="L289" s="29">
        <v>99.509</v>
      </c>
      <c r="M289" s="29">
        <v>99.527000000000001</v>
      </c>
      <c r="N289" s="29">
        <v>4.5322166735501295</v>
      </c>
      <c r="O289" s="29">
        <v>4.4156873009585214</v>
      </c>
      <c r="P289" s="30">
        <v>1.375</v>
      </c>
      <c r="Q289" s="27" t="s">
        <v>107</v>
      </c>
      <c r="R289" s="31">
        <v>2</v>
      </c>
      <c r="S289" s="25" t="s">
        <v>3695</v>
      </c>
      <c r="T289" s="25" t="s">
        <v>128</v>
      </c>
      <c r="U289" s="25" t="s">
        <v>3496</v>
      </c>
      <c r="V289" s="25" t="s">
        <v>128</v>
      </c>
      <c r="W289" s="23" t="s">
        <v>77</v>
      </c>
      <c r="X289" s="23" t="s">
        <v>977</v>
      </c>
      <c r="Y289" s="23" t="s">
        <v>8</v>
      </c>
      <c r="Z289" s="23" t="s">
        <v>1066</v>
      </c>
      <c r="AA289" s="23" t="s">
        <v>1041</v>
      </c>
      <c r="AB289" s="23" t="s">
        <v>108</v>
      </c>
      <c r="AC289" s="23" t="s">
        <v>2265</v>
      </c>
      <c r="AD289" s="25">
        <f t="shared" ca="1" si="56"/>
        <v>0.16712328767123288</v>
      </c>
      <c r="AE289" s="32">
        <v>350000000</v>
      </c>
      <c r="AF289" s="33">
        <f>VLOOKUP(J289,Library!A:B,2,0)</f>
        <v>1</v>
      </c>
      <c r="AG289" s="33">
        <f>VLOOKUP(J289,Library!A:G,7,0)</f>
        <v>3</v>
      </c>
      <c r="AH289" s="28">
        <f>VLOOKUP(W289,Library!W:X,2,0)</f>
        <v>3</v>
      </c>
      <c r="AI289" s="28">
        <f>VLOOKUP(X289,Library!Y:Z,2,0)</f>
        <v>3</v>
      </c>
      <c r="AJ289" s="28" t="str">
        <f>VLOOKUP(Y289,Library!AA:AB,2,0)</f>
        <v>N/A</v>
      </c>
      <c r="AK289" s="33">
        <f>IF(MAX(AH289,AI289,AJ289)=0,VLOOKUP(I289,Library!$J:$P,7,0),MAX(AH289,AI289,AJ289))</f>
        <v>3</v>
      </c>
      <c r="AL289" s="33">
        <f t="shared" ca="1" si="58"/>
        <v>2</v>
      </c>
      <c r="AM289" s="33">
        <f>VLOOKUP(AB289,Library!T:U,2,0)</f>
        <v>1</v>
      </c>
      <c r="AN289" s="34">
        <f t="shared" ca="1" si="59"/>
        <v>2.1</v>
      </c>
      <c r="AO289" s="33">
        <f t="shared" ca="1" si="60"/>
        <v>2</v>
      </c>
      <c r="AP289" s="28" t="s">
        <v>136</v>
      </c>
      <c r="AQ289" s="25" t="s">
        <v>128</v>
      </c>
      <c r="AR289" s="28" t="s">
        <v>444</v>
      </c>
      <c r="AS289" s="28" t="s">
        <v>445</v>
      </c>
      <c r="AT289" s="28" t="s">
        <v>1857</v>
      </c>
      <c r="AU289" s="23" t="s">
        <v>114</v>
      </c>
      <c r="AV289" s="23" t="s">
        <v>115</v>
      </c>
      <c r="AW289" s="25" t="s">
        <v>128</v>
      </c>
      <c r="AX289" s="25" t="s">
        <v>128</v>
      </c>
      <c r="AY289" s="25" t="s">
        <v>128</v>
      </c>
      <c r="AZ289" s="25" t="s">
        <v>128</v>
      </c>
      <c r="BA289" s="25" t="s">
        <v>128</v>
      </c>
      <c r="BB289" s="25" t="s">
        <v>128</v>
      </c>
      <c r="BC289" s="25" t="s">
        <v>128</v>
      </c>
      <c r="BD289" s="25" t="s">
        <v>128</v>
      </c>
      <c r="BE289" s="25" t="s">
        <v>128</v>
      </c>
      <c r="BF289" s="25" t="s">
        <v>128</v>
      </c>
      <c r="BG289" s="25" t="s">
        <v>128</v>
      </c>
      <c r="BH289" s="25" t="s">
        <v>128</v>
      </c>
      <c r="BI289" s="25" t="s">
        <v>114</v>
      </c>
      <c r="BJ289" s="23" t="s">
        <v>128</v>
      </c>
      <c r="BK289" t="s">
        <v>1042</v>
      </c>
      <c r="BL289" s="23" t="s">
        <v>845</v>
      </c>
      <c r="BM289" s="28">
        <v>34789000</v>
      </c>
      <c r="BN289" s="72">
        <f t="shared" si="48"/>
        <v>9.9397142857142851E-2</v>
      </c>
    </row>
    <row r="290" spans="1:66" ht="15">
      <c r="A290" s="28">
        <v>286</v>
      </c>
      <c r="B290" s="23" t="s">
        <v>846</v>
      </c>
      <c r="C290" s="28" t="s">
        <v>1431</v>
      </c>
      <c r="D290" s="27" t="s">
        <v>2788</v>
      </c>
      <c r="E290" s="43">
        <f ca="1">IF(AW290="Y","Defaulted",IF(OR(IFERROR(_xlfn.XLOOKUP(I290,Library!$J:$J,Library!$P:$P),AK290)=6,IFERROR(_xlfn.XLOOKUP(I290,Library!$J:$J,Library!$P:$P),AK290)=7),"N/A",AO290))</f>
        <v>3</v>
      </c>
      <c r="F290" s="25" t="str">
        <f t="shared" si="49"/>
        <v>Y</v>
      </c>
      <c r="G290" s="25" t="str">
        <f t="shared" si="50"/>
        <v>N</v>
      </c>
      <c r="H290" s="25" t="s">
        <v>128</v>
      </c>
      <c r="I290" s="29" t="s">
        <v>1992</v>
      </c>
      <c r="J290" s="44" t="str">
        <f t="shared" si="57"/>
        <v>投资级别优先可赎回/可售回债</v>
      </c>
      <c r="K290" s="27" t="s">
        <v>800</v>
      </c>
      <c r="L290" s="29">
        <v>94.031000000000006</v>
      </c>
      <c r="M290" s="29">
        <v>94.22</v>
      </c>
      <c r="N290" s="29">
        <v>4.4980462740568781</v>
      </c>
      <c r="O290" s="29">
        <v>4.4448282955954541</v>
      </c>
      <c r="P290" s="30">
        <v>2.875</v>
      </c>
      <c r="Q290" s="27" t="s">
        <v>107</v>
      </c>
      <c r="R290" s="31">
        <v>2</v>
      </c>
      <c r="S290" s="25" t="s">
        <v>3664</v>
      </c>
      <c r="T290" s="25" t="s">
        <v>110</v>
      </c>
      <c r="U290" s="25" t="s">
        <v>3701</v>
      </c>
      <c r="V290" s="25" t="s">
        <v>128</v>
      </c>
      <c r="W290" s="23" t="s">
        <v>77</v>
      </c>
      <c r="X290" s="23" t="s">
        <v>977</v>
      </c>
      <c r="Y290" s="23" t="s">
        <v>8</v>
      </c>
      <c r="Z290" s="23" t="s">
        <v>1066</v>
      </c>
      <c r="AA290" s="23" t="s">
        <v>1041</v>
      </c>
      <c r="AB290" s="23" t="s">
        <v>108</v>
      </c>
      <c r="AC290" s="23" t="s">
        <v>2318</v>
      </c>
      <c r="AD290" s="25">
        <f t="shared" ca="1" si="56"/>
        <v>4.0767123287671234</v>
      </c>
      <c r="AE290" s="32">
        <v>600000000</v>
      </c>
      <c r="AF290" s="33">
        <f>VLOOKUP(J290,Library!A:B,2,0)</f>
        <v>1</v>
      </c>
      <c r="AG290" s="33">
        <f>VLOOKUP(J290,Library!A:G,7,0)</f>
        <v>3</v>
      </c>
      <c r="AH290" s="28">
        <f>VLOOKUP(W290,Library!W:X,2,0)</f>
        <v>3</v>
      </c>
      <c r="AI290" s="28">
        <f>VLOOKUP(X290,Library!Y:Z,2,0)</f>
        <v>3</v>
      </c>
      <c r="AJ290" s="28" t="str">
        <f>VLOOKUP(Y290,Library!AA:AB,2,0)</f>
        <v>N/A</v>
      </c>
      <c r="AK290" s="33">
        <f>IF(MAX(AH290,AI290,AJ290)=0,VLOOKUP(I290,Library!$J:$P,7,0),MAX(AH290,AI290,AJ290))</f>
        <v>3</v>
      </c>
      <c r="AL290" s="33">
        <f t="shared" ca="1" si="58"/>
        <v>3</v>
      </c>
      <c r="AM290" s="33">
        <f>VLOOKUP(AB290,Library!T:U,2,0)</f>
        <v>1</v>
      </c>
      <c r="AN290" s="34">
        <f t="shared" ca="1" si="59"/>
        <v>2.2000000000000002</v>
      </c>
      <c r="AO290" s="33">
        <f t="shared" ca="1" si="60"/>
        <v>3</v>
      </c>
      <c r="AP290" s="28" t="s">
        <v>136</v>
      </c>
      <c r="AQ290" s="25" t="s">
        <v>128</v>
      </c>
      <c r="AR290" s="28" t="s">
        <v>2532</v>
      </c>
      <c r="AS290" s="28" t="s">
        <v>2631</v>
      </c>
      <c r="AT290" s="28" t="s">
        <v>1858</v>
      </c>
      <c r="AU290" s="23" t="s">
        <v>2531</v>
      </c>
      <c r="AV290" s="23" t="s">
        <v>35</v>
      </c>
      <c r="AW290" s="25" t="s">
        <v>128</v>
      </c>
      <c r="AX290" s="25" t="s">
        <v>128</v>
      </c>
      <c r="AY290" s="25" t="s">
        <v>128</v>
      </c>
      <c r="AZ290" s="25" t="s">
        <v>128</v>
      </c>
      <c r="BA290" s="25" t="s">
        <v>128</v>
      </c>
      <c r="BB290" s="25" t="s">
        <v>128</v>
      </c>
      <c r="BC290" s="25" t="s">
        <v>128</v>
      </c>
      <c r="BD290" s="25" t="s">
        <v>128</v>
      </c>
      <c r="BE290" s="25" t="s">
        <v>128</v>
      </c>
      <c r="BF290" s="25" t="s">
        <v>128</v>
      </c>
      <c r="BG290" s="25" t="s">
        <v>128</v>
      </c>
      <c r="BH290" s="25" t="s">
        <v>128</v>
      </c>
      <c r="BI290" s="25" t="s">
        <v>114</v>
      </c>
      <c r="BJ290" s="23" t="s">
        <v>128</v>
      </c>
      <c r="BK290" t="s">
        <v>1042</v>
      </c>
      <c r="BL290" s="23" t="s">
        <v>846</v>
      </c>
      <c r="BM290" s="28">
        <v>10609000</v>
      </c>
      <c r="BN290" s="72">
        <f t="shared" si="48"/>
        <v>1.7681666666666665E-2</v>
      </c>
    </row>
    <row r="291" spans="1:66" ht="15">
      <c r="A291" s="28">
        <v>287</v>
      </c>
      <c r="B291" s="23" t="s">
        <v>847</v>
      </c>
      <c r="C291" s="28" t="s">
        <v>1432</v>
      </c>
      <c r="D291" s="27" t="s">
        <v>2788</v>
      </c>
      <c r="E291" s="43">
        <f ca="1">IF(AW291="Y","Defaulted",IF(OR(IFERROR(_xlfn.XLOOKUP(I291,Library!$J:$J,Library!$P:$P),AK291)=6,IFERROR(_xlfn.XLOOKUP(I291,Library!$J:$J,Library!$P:$P),AK291)=7),"N/A",AO291))</f>
        <v>3</v>
      </c>
      <c r="F291" s="25" t="str">
        <f t="shared" si="49"/>
        <v>Y</v>
      </c>
      <c r="G291" s="25" t="str">
        <f t="shared" si="50"/>
        <v>N</v>
      </c>
      <c r="H291" s="25" t="s">
        <v>128</v>
      </c>
      <c r="I291" s="29" t="s">
        <v>1992</v>
      </c>
      <c r="J291" s="44" t="str">
        <f t="shared" si="57"/>
        <v>投资级别优先可赎回/可售回债</v>
      </c>
      <c r="K291" s="27" t="s">
        <v>800</v>
      </c>
      <c r="L291" s="29">
        <v>89.504999999999995</v>
      </c>
      <c r="M291" s="29">
        <v>89.662999999999997</v>
      </c>
      <c r="N291" s="29">
        <v>4.5389511127430264</v>
      </c>
      <c r="O291" s="29">
        <v>4.502264451828367</v>
      </c>
      <c r="P291" s="30">
        <v>2.25</v>
      </c>
      <c r="Q291" s="27" t="s">
        <v>107</v>
      </c>
      <c r="R291" s="31">
        <v>2</v>
      </c>
      <c r="S291" s="25" t="s">
        <v>3606</v>
      </c>
      <c r="T291" s="25" t="s">
        <v>110</v>
      </c>
      <c r="U291" s="25" t="s">
        <v>3733</v>
      </c>
      <c r="V291" s="25" t="s">
        <v>128</v>
      </c>
      <c r="W291" s="23" t="s">
        <v>77</v>
      </c>
      <c r="X291" s="23" t="s">
        <v>977</v>
      </c>
      <c r="Y291" s="23" t="s">
        <v>8</v>
      </c>
      <c r="Z291" s="23" t="s">
        <v>1066</v>
      </c>
      <c r="AA291" s="23" t="s">
        <v>1041</v>
      </c>
      <c r="AB291" s="23" t="s">
        <v>108</v>
      </c>
      <c r="AC291" s="23" t="s">
        <v>2319</v>
      </c>
      <c r="AD291" s="25">
        <f t="shared" ca="1" si="56"/>
        <v>5.2109589041095887</v>
      </c>
      <c r="AE291" s="32">
        <v>500000000</v>
      </c>
      <c r="AF291" s="33">
        <f>VLOOKUP(J291,Library!A:B,2,0)</f>
        <v>1</v>
      </c>
      <c r="AG291" s="33">
        <f>VLOOKUP(J291,Library!A:G,7,0)</f>
        <v>3</v>
      </c>
      <c r="AH291" s="28">
        <f>VLOOKUP(W291,Library!W:X,2,0)</f>
        <v>3</v>
      </c>
      <c r="AI291" s="28">
        <f>VLOOKUP(X291,Library!Y:Z,2,0)</f>
        <v>3</v>
      </c>
      <c r="AJ291" s="28" t="str">
        <f>VLOOKUP(Y291,Library!AA:AB,2,0)</f>
        <v>N/A</v>
      </c>
      <c r="AK291" s="33">
        <f>IF(MAX(AH291,AI291,AJ291)=0,VLOOKUP(I291,Library!$J:$P,7,0),MAX(AH291,AI291,AJ291))</f>
        <v>3</v>
      </c>
      <c r="AL291" s="33">
        <f t="shared" ca="1" si="58"/>
        <v>4</v>
      </c>
      <c r="AM291" s="33">
        <f>VLOOKUP(AB291,Library!T:U,2,0)</f>
        <v>1</v>
      </c>
      <c r="AN291" s="34">
        <f t="shared" ca="1" si="59"/>
        <v>2.2999999999999998</v>
      </c>
      <c r="AO291" s="33">
        <f t="shared" ca="1" si="60"/>
        <v>3</v>
      </c>
      <c r="AP291" s="28" t="s">
        <v>136</v>
      </c>
      <c r="AQ291" s="25" t="s">
        <v>128</v>
      </c>
      <c r="AR291" s="28" t="s">
        <v>2532</v>
      </c>
      <c r="AS291" s="28" t="s">
        <v>2631</v>
      </c>
      <c r="AT291" s="28" t="s">
        <v>1858</v>
      </c>
      <c r="AU291" s="23" t="s">
        <v>2140</v>
      </c>
      <c r="AV291" s="23" t="s">
        <v>35</v>
      </c>
      <c r="AW291" s="25" t="s">
        <v>128</v>
      </c>
      <c r="AX291" s="25" t="s">
        <v>128</v>
      </c>
      <c r="AY291" s="25" t="s">
        <v>128</v>
      </c>
      <c r="AZ291" s="25" t="s">
        <v>128</v>
      </c>
      <c r="BA291" s="25" t="s">
        <v>128</v>
      </c>
      <c r="BB291" s="25" t="s">
        <v>128</v>
      </c>
      <c r="BC291" s="25" t="s">
        <v>128</v>
      </c>
      <c r="BD291" s="25" t="s">
        <v>128</v>
      </c>
      <c r="BE291" s="25" t="s">
        <v>128</v>
      </c>
      <c r="BF291" s="25" t="s">
        <v>128</v>
      </c>
      <c r="BG291" s="25" t="s">
        <v>128</v>
      </c>
      <c r="BH291" s="25" t="s">
        <v>128</v>
      </c>
      <c r="BI291" s="25" t="s">
        <v>114</v>
      </c>
      <c r="BJ291" s="23" t="s">
        <v>128</v>
      </c>
      <c r="BK291" t="s">
        <v>1042</v>
      </c>
      <c r="BL291" s="23" t="s">
        <v>847</v>
      </c>
      <c r="BM291" s="28">
        <v>170471000</v>
      </c>
      <c r="BN291" s="72">
        <f t="shared" si="48"/>
        <v>0.34094200000000002</v>
      </c>
    </row>
    <row r="292" spans="1:66" ht="15">
      <c r="A292" s="28">
        <v>288</v>
      </c>
      <c r="B292" s="23" t="s">
        <v>849</v>
      </c>
      <c r="C292" s="28" t="s">
        <v>1433</v>
      </c>
      <c r="D292" s="27" t="s">
        <v>848</v>
      </c>
      <c r="E292" s="43">
        <f ca="1">IF(AW292="Y","Defaulted",IF(OR(IFERROR(_xlfn.XLOOKUP(I292,Library!$J:$J,Library!$P:$P),AK292)=6,IFERROR(_xlfn.XLOOKUP(I292,Library!$J:$J,Library!$P:$P),AK292)=7),"N/A",AO292))</f>
        <v>3</v>
      </c>
      <c r="F292" s="25" t="str">
        <f t="shared" si="49"/>
        <v>N</v>
      </c>
      <c r="G292" s="25" t="str">
        <f t="shared" si="50"/>
        <v>N</v>
      </c>
      <c r="H292" s="25" t="s">
        <v>128</v>
      </c>
      <c r="I292" s="29" t="s">
        <v>1993</v>
      </c>
      <c r="J292" s="44" t="str">
        <f t="shared" si="57"/>
        <v>投资级别优先普通债</v>
      </c>
      <c r="K292" s="27" t="s">
        <v>800</v>
      </c>
      <c r="L292" s="29">
        <v>93.9</v>
      </c>
      <c r="M292" s="29">
        <v>94.191999999999993</v>
      </c>
      <c r="N292" s="29">
        <v>4.8217007549328779</v>
      </c>
      <c r="O292" s="29">
        <v>4.7223866830633003</v>
      </c>
      <c r="P292" s="30">
        <v>2.82</v>
      </c>
      <c r="Q292" s="27" t="s">
        <v>107</v>
      </c>
      <c r="R292" s="31">
        <v>2</v>
      </c>
      <c r="S292" s="25" t="s">
        <v>3716</v>
      </c>
      <c r="T292" s="25" t="s">
        <v>128</v>
      </c>
      <c r="U292" s="25" t="s">
        <v>3496</v>
      </c>
      <c r="V292" s="25" t="s">
        <v>128</v>
      </c>
      <c r="W292" s="23" t="s">
        <v>8</v>
      </c>
      <c r="X292" s="23" t="s">
        <v>990</v>
      </c>
      <c r="Y292" s="23" t="s">
        <v>8</v>
      </c>
      <c r="Z292" s="23" t="s">
        <v>1066</v>
      </c>
      <c r="AA292" s="23" t="s">
        <v>1041</v>
      </c>
      <c r="AB292" s="23" t="s">
        <v>108</v>
      </c>
      <c r="AC292" s="23" t="s">
        <v>2320</v>
      </c>
      <c r="AD292" s="25">
        <f t="shared" ca="1" si="56"/>
        <v>3.3506849315068492</v>
      </c>
      <c r="AE292" s="32">
        <v>500000000</v>
      </c>
      <c r="AF292" s="33">
        <f>VLOOKUP(J292,Library!A:B,2,0)</f>
        <v>1</v>
      </c>
      <c r="AG292" s="33">
        <f>VLOOKUP(J292,Library!A:G,7,0)</f>
        <v>3</v>
      </c>
      <c r="AH292" s="28" t="str">
        <f>VLOOKUP(W292,Library!W:X,2,0)</f>
        <v>N/A</v>
      </c>
      <c r="AI292" s="28">
        <f>VLOOKUP(X292,Library!Y:Z,2,0)</f>
        <v>4</v>
      </c>
      <c r="AJ292" s="28" t="str">
        <f>VLOOKUP(Y292,Library!AA:AB,2,0)</f>
        <v>N/A</v>
      </c>
      <c r="AK292" s="33">
        <f>IF(MAX(AH292,AI292,AJ292)=0,VLOOKUP(I292,Library!$J:$P,7,0),MAX(AH292,AI292,AJ292))</f>
        <v>4</v>
      </c>
      <c r="AL292" s="33">
        <f t="shared" ca="1" si="58"/>
        <v>3</v>
      </c>
      <c r="AM292" s="33">
        <f>VLOOKUP(AB292,Library!T:U,2,0)</f>
        <v>1</v>
      </c>
      <c r="AN292" s="34">
        <f t="shared" ca="1" si="59"/>
        <v>2.4500000000000002</v>
      </c>
      <c r="AO292" s="33">
        <f t="shared" ca="1" si="60"/>
        <v>3</v>
      </c>
      <c r="AP292" s="28" t="s">
        <v>127</v>
      </c>
      <c r="AQ292" s="25" t="s">
        <v>128</v>
      </c>
      <c r="AR292" s="28" t="s">
        <v>438</v>
      </c>
      <c r="AS292" s="28" t="s">
        <v>439</v>
      </c>
      <c r="AT292" s="28" t="s">
        <v>1859</v>
      </c>
      <c r="AU292" s="23" t="s">
        <v>114</v>
      </c>
      <c r="AV292" s="23" t="s">
        <v>115</v>
      </c>
      <c r="AW292" s="25" t="s">
        <v>128</v>
      </c>
      <c r="AX292" s="25" t="s">
        <v>128</v>
      </c>
      <c r="AY292" s="25" t="s">
        <v>128</v>
      </c>
      <c r="AZ292" s="25" t="s">
        <v>128</v>
      </c>
      <c r="BA292" s="25" t="s">
        <v>128</v>
      </c>
      <c r="BB292" s="25" t="s">
        <v>128</v>
      </c>
      <c r="BC292" s="25" t="s">
        <v>128</v>
      </c>
      <c r="BD292" s="25" t="s">
        <v>128</v>
      </c>
      <c r="BE292" s="25" t="s">
        <v>128</v>
      </c>
      <c r="BF292" s="25" t="s">
        <v>128</v>
      </c>
      <c r="BG292" s="25" t="s">
        <v>128</v>
      </c>
      <c r="BH292" s="25" t="s">
        <v>128</v>
      </c>
      <c r="BI292" s="25" t="s">
        <v>114</v>
      </c>
      <c r="BJ292" s="23" t="s">
        <v>128</v>
      </c>
      <c r="BK292" t="s">
        <v>1042</v>
      </c>
      <c r="BL292" s="23" t="s">
        <v>849</v>
      </c>
      <c r="BM292" s="28">
        <v>31357000</v>
      </c>
      <c r="BN292" s="72">
        <f t="shared" si="48"/>
        <v>6.2714000000000006E-2</v>
      </c>
    </row>
    <row r="293" spans="1:66" ht="15">
      <c r="A293" s="28">
        <v>289</v>
      </c>
      <c r="B293" s="23" t="s">
        <v>851</v>
      </c>
      <c r="C293" s="28" t="s">
        <v>1434</v>
      </c>
      <c r="D293" s="27" t="s">
        <v>850</v>
      </c>
      <c r="E293" s="43">
        <f ca="1">IF(AW293="Y","Defaulted",IF(OR(IFERROR(_xlfn.XLOOKUP(I293,Library!$J:$J,Library!$P:$P),AK293)=6,IFERROR(_xlfn.XLOOKUP(I293,Library!$J:$J,Library!$P:$P),AK293)=7),"N/A",AO293))</f>
        <v>3</v>
      </c>
      <c r="F293" s="25" t="str">
        <f t="shared" si="49"/>
        <v>N</v>
      </c>
      <c r="G293" s="25" t="str">
        <f t="shared" si="50"/>
        <v>Y</v>
      </c>
      <c r="H293" s="25" t="s">
        <v>128</v>
      </c>
      <c r="I293" s="29" t="s">
        <v>1994</v>
      </c>
      <c r="J293" s="44" t="str">
        <f t="shared" si="57"/>
        <v>多担保人债券</v>
      </c>
      <c r="K293" s="27" t="s">
        <v>800</v>
      </c>
      <c r="L293" s="29">
        <v>99.698999999999998</v>
      </c>
      <c r="M293" s="29">
        <v>99.706999999999994</v>
      </c>
      <c r="N293" s="29">
        <v>4.2600535894333404</v>
      </c>
      <c r="O293" s="29">
        <v>4.2225090123518871</v>
      </c>
      <c r="P293" s="30">
        <v>2.875</v>
      </c>
      <c r="Q293" s="27" t="s">
        <v>107</v>
      </c>
      <c r="R293" s="31">
        <v>2</v>
      </c>
      <c r="S293" s="25" t="s">
        <v>3696</v>
      </c>
      <c r="T293" s="25" t="s">
        <v>128</v>
      </c>
      <c r="U293" s="25" t="s">
        <v>3496</v>
      </c>
      <c r="V293" s="25" t="s">
        <v>128</v>
      </c>
      <c r="W293" s="23" t="s">
        <v>77</v>
      </c>
      <c r="X293" s="23" t="s">
        <v>977</v>
      </c>
      <c r="Y293" s="23" t="s">
        <v>8</v>
      </c>
      <c r="Z293" s="23" t="s">
        <v>1066</v>
      </c>
      <c r="AA293" s="23" t="s">
        <v>1056</v>
      </c>
      <c r="AB293" s="23" t="s">
        <v>108</v>
      </c>
      <c r="AC293" s="23" t="s">
        <v>2321</v>
      </c>
      <c r="AD293" s="25">
        <f t="shared" ca="1" si="56"/>
        <v>0.22465753424657534</v>
      </c>
      <c r="AE293" s="32">
        <v>500000000</v>
      </c>
      <c r="AF293" s="33">
        <f>VLOOKUP(J293,Library!A:B,2,0)</f>
        <v>3</v>
      </c>
      <c r="AG293" s="33">
        <f>VLOOKUP(J293,Library!A:G,7,0)</f>
        <v>3</v>
      </c>
      <c r="AH293" s="28">
        <f>VLOOKUP(W293,Library!W:X,2,0)</f>
        <v>3</v>
      </c>
      <c r="AI293" s="28">
        <f>VLOOKUP(X293,Library!Y:Z,2,0)</f>
        <v>3</v>
      </c>
      <c r="AJ293" s="28" t="str">
        <f>VLOOKUP(Y293,Library!AA:AB,2,0)</f>
        <v>N/A</v>
      </c>
      <c r="AK293" s="33">
        <f>IF(MAX(AH293,AI293,AJ293)=0,VLOOKUP(I293,Library!$J:$P,7,0),MAX(AH293,AI293,AJ293))</f>
        <v>3</v>
      </c>
      <c r="AL293" s="33">
        <f t="shared" ca="1" si="58"/>
        <v>2</v>
      </c>
      <c r="AM293" s="33">
        <f>VLOOKUP(AB293,Library!T:U,2,0)</f>
        <v>1</v>
      </c>
      <c r="AN293" s="34">
        <f t="shared" ca="1" si="59"/>
        <v>2.8</v>
      </c>
      <c r="AO293" s="33">
        <f t="shared" ca="1" si="60"/>
        <v>3</v>
      </c>
      <c r="AP293" s="28" t="s">
        <v>127</v>
      </c>
      <c r="AQ293" s="25" t="s">
        <v>128</v>
      </c>
      <c r="AR293" s="28" t="s">
        <v>2632</v>
      </c>
      <c r="AS293" s="28" t="s">
        <v>2633</v>
      </c>
      <c r="AT293" s="28" t="s">
        <v>1860</v>
      </c>
      <c r="AU293" s="23" t="s">
        <v>114</v>
      </c>
      <c r="AV293" s="23" t="s">
        <v>115</v>
      </c>
      <c r="AW293" s="25" t="s">
        <v>128</v>
      </c>
      <c r="AX293" s="25" t="s">
        <v>128</v>
      </c>
      <c r="AY293" s="25" t="s">
        <v>128</v>
      </c>
      <c r="AZ293" s="25" t="s">
        <v>128</v>
      </c>
      <c r="BA293" s="25" t="s">
        <v>128</v>
      </c>
      <c r="BB293" s="25" t="s">
        <v>128</v>
      </c>
      <c r="BC293" s="25" t="s">
        <v>128</v>
      </c>
      <c r="BD293" s="25" t="s">
        <v>128</v>
      </c>
      <c r="BE293" s="25" t="s">
        <v>128</v>
      </c>
      <c r="BF293" s="25" t="s">
        <v>128</v>
      </c>
      <c r="BG293" s="25" t="s">
        <v>128</v>
      </c>
      <c r="BH293" s="25" t="s">
        <v>110</v>
      </c>
      <c r="BI293" s="25" t="s">
        <v>114</v>
      </c>
      <c r="BJ293" s="23" t="s">
        <v>128</v>
      </c>
      <c r="BK293" t="s">
        <v>1042</v>
      </c>
      <c r="BL293" s="23" t="s">
        <v>851</v>
      </c>
      <c r="BM293" s="28">
        <v>4700000</v>
      </c>
      <c r="BN293" s="72">
        <f t="shared" si="48"/>
        <v>9.4000000000000004E-3</v>
      </c>
    </row>
    <row r="294" spans="1:66" ht="15">
      <c r="A294" s="28">
        <v>290</v>
      </c>
      <c r="B294" s="23" t="s">
        <v>852</v>
      </c>
      <c r="C294" s="28" t="s">
        <v>1435</v>
      </c>
      <c r="D294" s="27" t="s">
        <v>850</v>
      </c>
      <c r="E294" s="43">
        <f ca="1">IF(AW294="Y","Defaulted",IF(OR(IFERROR(_xlfn.XLOOKUP(I294,Library!$J:$J,Library!$P:$P),AK294)=6,IFERROR(_xlfn.XLOOKUP(I294,Library!$J:$J,Library!$P:$P),AK294)=7),"N/A",AO294))</f>
        <v>4</v>
      </c>
      <c r="F294" s="25" t="str">
        <f t="shared" si="49"/>
        <v>N</v>
      </c>
      <c r="G294" s="25" t="str">
        <f t="shared" si="50"/>
        <v>Y</v>
      </c>
      <c r="H294" s="25" t="s">
        <v>128</v>
      </c>
      <c r="I294" s="29" t="s">
        <v>1994</v>
      </c>
      <c r="J294" s="44" t="str">
        <f t="shared" si="57"/>
        <v>多担保人债券</v>
      </c>
      <c r="K294" s="27" t="s">
        <v>800</v>
      </c>
      <c r="L294" s="29">
        <v>90.75</v>
      </c>
      <c r="M294" s="29">
        <v>90.866</v>
      </c>
      <c r="N294" s="29">
        <v>4.6116059902127828</v>
      </c>
      <c r="O294" s="29">
        <v>4.5869340047730782</v>
      </c>
      <c r="P294" s="30">
        <v>2.75</v>
      </c>
      <c r="Q294" s="27" t="s">
        <v>107</v>
      </c>
      <c r="R294" s="31">
        <v>2</v>
      </c>
      <c r="S294" s="25" t="s">
        <v>3514</v>
      </c>
      <c r="T294" s="25" t="s">
        <v>128</v>
      </c>
      <c r="U294" s="25" t="s">
        <v>3496</v>
      </c>
      <c r="V294" s="25" t="s">
        <v>128</v>
      </c>
      <c r="W294" s="23" t="s">
        <v>77</v>
      </c>
      <c r="X294" s="23" t="s">
        <v>977</v>
      </c>
      <c r="Y294" s="23" t="s">
        <v>8</v>
      </c>
      <c r="Z294" s="23" t="s">
        <v>1066</v>
      </c>
      <c r="AA294" s="23" t="s">
        <v>1056</v>
      </c>
      <c r="AB294" s="23" t="s">
        <v>108</v>
      </c>
      <c r="AC294" s="23" t="s">
        <v>2322</v>
      </c>
      <c r="AD294" s="25">
        <f t="shared" ca="1" si="56"/>
        <v>5.7260273972602738</v>
      </c>
      <c r="AE294" s="32">
        <v>600000000</v>
      </c>
      <c r="AF294" s="33">
        <f>VLOOKUP(J294,Library!A:B,2,0)</f>
        <v>3</v>
      </c>
      <c r="AG294" s="33">
        <f>VLOOKUP(J294,Library!A:G,7,0)</f>
        <v>3</v>
      </c>
      <c r="AH294" s="28">
        <f>VLOOKUP(W294,Library!W:X,2,0)</f>
        <v>3</v>
      </c>
      <c r="AI294" s="28">
        <f>VLOOKUP(X294,Library!Y:Z,2,0)</f>
        <v>3</v>
      </c>
      <c r="AJ294" s="28" t="str">
        <f>VLOOKUP(Y294,Library!AA:AB,2,0)</f>
        <v>N/A</v>
      </c>
      <c r="AK294" s="33">
        <f>IF(MAX(AH294,AI294,AJ294)=0,VLOOKUP(I294,Library!$J:$P,7,0),MAX(AH294,AI294,AJ294))</f>
        <v>3</v>
      </c>
      <c r="AL294" s="33">
        <f t="shared" ca="1" si="58"/>
        <v>4</v>
      </c>
      <c r="AM294" s="33">
        <f>VLOOKUP(AB294,Library!T:U,2,0)</f>
        <v>1</v>
      </c>
      <c r="AN294" s="34">
        <f t="shared" ca="1" si="59"/>
        <v>2.9999999999999996</v>
      </c>
      <c r="AO294" s="33">
        <f t="shared" ca="1" si="60"/>
        <v>4</v>
      </c>
      <c r="AP294" s="28" t="s">
        <v>127</v>
      </c>
      <c r="AQ294" s="25" t="s">
        <v>128</v>
      </c>
      <c r="AR294" s="28" t="s">
        <v>2632</v>
      </c>
      <c r="AS294" s="28" t="s">
        <v>2633</v>
      </c>
      <c r="AT294" s="28" t="s">
        <v>1860</v>
      </c>
      <c r="AU294" s="23" t="s">
        <v>114</v>
      </c>
      <c r="AV294" s="23" t="s">
        <v>115</v>
      </c>
      <c r="AW294" s="25" t="s">
        <v>128</v>
      </c>
      <c r="AX294" s="25" t="s">
        <v>128</v>
      </c>
      <c r="AY294" s="25" t="s">
        <v>128</v>
      </c>
      <c r="AZ294" s="25" t="s">
        <v>128</v>
      </c>
      <c r="BA294" s="25" t="s">
        <v>128</v>
      </c>
      <c r="BB294" s="25" t="s">
        <v>128</v>
      </c>
      <c r="BC294" s="25" t="s">
        <v>128</v>
      </c>
      <c r="BD294" s="25" t="s">
        <v>128</v>
      </c>
      <c r="BE294" s="25" t="s">
        <v>128</v>
      </c>
      <c r="BF294" s="25" t="s">
        <v>128</v>
      </c>
      <c r="BG294" s="25" t="s">
        <v>128</v>
      </c>
      <c r="BH294" s="25" t="s">
        <v>110</v>
      </c>
      <c r="BI294" s="25" t="s">
        <v>114</v>
      </c>
      <c r="BJ294" s="23" t="s">
        <v>128</v>
      </c>
      <c r="BK294" t="s">
        <v>1042</v>
      </c>
      <c r="BL294" s="23" t="s">
        <v>852</v>
      </c>
      <c r="BM294" s="28">
        <v>8524000</v>
      </c>
      <c r="BN294" s="72">
        <f t="shared" si="48"/>
        <v>1.4206666666666666E-2</v>
      </c>
    </row>
    <row r="295" spans="1:66" ht="15">
      <c r="A295" s="28">
        <v>291</v>
      </c>
      <c r="B295" s="23" t="s">
        <v>853</v>
      </c>
      <c r="C295" s="28" t="s">
        <v>1436</v>
      </c>
      <c r="D295" s="27" t="s">
        <v>854</v>
      </c>
      <c r="E295" s="43">
        <f ca="1">IF(AW295="Y","Defaulted",IF(OR(IFERROR(_xlfn.XLOOKUP(I295,Library!$J:$J,Library!$P:$P),AK295)=6,IFERROR(_xlfn.XLOOKUP(I295,Library!$J:$J,Library!$P:$P),AK295)=7),"N/A",AO295))</f>
        <v>4</v>
      </c>
      <c r="F295" s="25" t="str">
        <f t="shared" si="49"/>
        <v>Y</v>
      </c>
      <c r="G295" s="25" t="str">
        <f t="shared" si="50"/>
        <v>Y</v>
      </c>
      <c r="H295" s="25" t="s">
        <v>128</v>
      </c>
      <c r="I295" s="29" t="s">
        <v>1995</v>
      </c>
      <c r="J295" s="44" t="str">
        <f t="shared" si="57"/>
        <v>永续债/优先股</v>
      </c>
      <c r="K295" s="27" t="s">
        <v>800</v>
      </c>
      <c r="L295" s="29">
        <v>77.513999999999996</v>
      </c>
      <c r="M295" s="29">
        <v>78.141000000000005</v>
      </c>
      <c r="N295" s="29">
        <v>6.4499031687110655</v>
      </c>
      <c r="O295" s="29">
        <v>6.398165996153641</v>
      </c>
      <c r="P295" s="30">
        <v>5</v>
      </c>
      <c r="Q295" s="27" t="s">
        <v>107</v>
      </c>
      <c r="R295" s="31">
        <v>2</v>
      </c>
      <c r="S295" s="25" t="s">
        <v>3734</v>
      </c>
      <c r="T295" s="25" t="s">
        <v>110</v>
      </c>
      <c r="U295" s="25" t="s">
        <v>3675</v>
      </c>
      <c r="V295" s="25" t="s">
        <v>128</v>
      </c>
      <c r="W295" s="23" t="s">
        <v>8</v>
      </c>
      <c r="X295" s="23" t="s">
        <v>994</v>
      </c>
      <c r="Y295" s="23" t="s">
        <v>8</v>
      </c>
      <c r="Z295" s="23" t="s">
        <v>1066</v>
      </c>
      <c r="AA295" s="23" t="s">
        <v>1041</v>
      </c>
      <c r="AB295" s="23" t="s">
        <v>108</v>
      </c>
      <c r="AC295" s="23" t="s">
        <v>114</v>
      </c>
      <c r="AD295" s="25" t="str">
        <f t="shared" ca="1" si="56"/>
        <v>N/A</v>
      </c>
      <c r="AE295" s="32">
        <v>500000000</v>
      </c>
      <c r="AF295" s="33">
        <f>VLOOKUP(J295,Library!A:B,2,0)</f>
        <v>3</v>
      </c>
      <c r="AG295" s="33">
        <f>VLOOKUP(J295,Library!A:G,7,0)</f>
        <v>3</v>
      </c>
      <c r="AH295" s="28" t="str">
        <f>VLOOKUP(W295,Library!W:X,2,0)</f>
        <v>N/A</v>
      </c>
      <c r="AI295" s="28">
        <f>VLOOKUP(X295,Library!Y:Z,2,0)</f>
        <v>4</v>
      </c>
      <c r="AJ295" s="28" t="str">
        <f>VLOOKUP(Y295,Library!AA:AB,2,0)</f>
        <v>N/A</v>
      </c>
      <c r="AK295" s="33">
        <f>IF(MAX(AH295,AI295,AJ295)=0,VLOOKUP(I295,Library!$J:$P,7,0),MAX(AH295,AI295,AJ295))</f>
        <v>4</v>
      </c>
      <c r="AL295" s="33">
        <f t="shared" ca="1" si="58"/>
        <v>5</v>
      </c>
      <c r="AM295" s="33">
        <f>VLOOKUP(AB295,Library!T:U,2,0)</f>
        <v>1</v>
      </c>
      <c r="AN295" s="34">
        <f t="shared" ca="1" si="59"/>
        <v>3.3499999999999996</v>
      </c>
      <c r="AO295" s="33">
        <f t="shared" ca="1" si="60"/>
        <v>4</v>
      </c>
      <c r="AP295" s="28" t="s">
        <v>170</v>
      </c>
      <c r="AQ295" s="25" t="s">
        <v>128</v>
      </c>
      <c r="AR295" s="28" t="s">
        <v>2634</v>
      </c>
      <c r="AS295" s="28" t="s">
        <v>2635</v>
      </c>
      <c r="AT295" s="28" t="s">
        <v>1861</v>
      </c>
      <c r="AU295" s="23" t="s">
        <v>2628</v>
      </c>
      <c r="AV295" s="23" t="s">
        <v>130</v>
      </c>
      <c r="AW295" s="25" t="s">
        <v>128</v>
      </c>
      <c r="AX295" s="25" t="s">
        <v>128</v>
      </c>
      <c r="AY295" s="25" t="s">
        <v>128</v>
      </c>
      <c r="AZ295" s="25" t="s">
        <v>128</v>
      </c>
      <c r="BA295" s="25" t="s">
        <v>128</v>
      </c>
      <c r="BB295" s="25" t="s">
        <v>110</v>
      </c>
      <c r="BC295" s="25" t="s">
        <v>110</v>
      </c>
      <c r="BD295" s="25" t="s">
        <v>110</v>
      </c>
      <c r="BE295" s="25" t="s">
        <v>110</v>
      </c>
      <c r="BF295" s="25" t="s">
        <v>128</v>
      </c>
      <c r="BG295" s="25" t="s">
        <v>128</v>
      </c>
      <c r="BH295" s="25" t="s">
        <v>128</v>
      </c>
      <c r="BI295" s="25" t="s">
        <v>114</v>
      </c>
      <c r="BJ295" s="23" t="s">
        <v>128</v>
      </c>
      <c r="BK295" t="s">
        <v>1042</v>
      </c>
      <c r="BL295" s="23" t="s">
        <v>853</v>
      </c>
      <c r="BM295" s="28">
        <v>54283000</v>
      </c>
      <c r="BN295" s="72">
        <f t="shared" si="48"/>
        <v>0.108566</v>
      </c>
    </row>
    <row r="296" spans="1:66" ht="15">
      <c r="A296" s="28">
        <v>292</v>
      </c>
      <c r="B296" s="23" t="s">
        <v>855</v>
      </c>
      <c r="C296" s="28" t="s">
        <v>1437</v>
      </c>
      <c r="D296" s="27" t="s">
        <v>854</v>
      </c>
      <c r="E296" s="43">
        <f ca="1">IF(AW296="Y","Defaulted",IF(OR(IFERROR(_xlfn.XLOOKUP(I296,Library!$J:$J,Library!$P:$P),AK296)=6,IFERROR(_xlfn.XLOOKUP(I296,Library!$J:$J,Library!$P:$P),AK296)=7),"N/A",AO296))</f>
        <v>3</v>
      </c>
      <c r="F296" s="25" t="str">
        <f t="shared" si="49"/>
        <v>N</v>
      </c>
      <c r="G296" s="25" t="str">
        <f t="shared" si="50"/>
        <v>N</v>
      </c>
      <c r="H296" s="25" t="s">
        <v>128</v>
      </c>
      <c r="I296" s="29" t="s">
        <v>1996</v>
      </c>
      <c r="J296" s="44" t="str">
        <f t="shared" si="57"/>
        <v>投资级别优先普通债</v>
      </c>
      <c r="K296" s="27" t="s">
        <v>800</v>
      </c>
      <c r="L296" s="29">
        <v>100.02200000000001</v>
      </c>
      <c r="M296" s="29">
        <v>100.229</v>
      </c>
      <c r="N296" s="29">
        <v>4.9867990240709563</v>
      </c>
      <c r="O296" s="29">
        <v>4.8920276268649916</v>
      </c>
      <c r="P296" s="30">
        <v>5</v>
      </c>
      <c r="Q296" s="27" t="s">
        <v>107</v>
      </c>
      <c r="R296" s="31">
        <v>2</v>
      </c>
      <c r="S296" s="25" t="s">
        <v>3715</v>
      </c>
      <c r="T296" s="25" t="s">
        <v>128</v>
      </c>
      <c r="U296" s="25" t="s">
        <v>3496</v>
      </c>
      <c r="V296" s="25" t="s">
        <v>128</v>
      </c>
      <c r="W296" s="23" t="s">
        <v>993</v>
      </c>
      <c r="X296" s="23" t="s">
        <v>994</v>
      </c>
      <c r="Y296" s="23" t="s">
        <v>1017</v>
      </c>
      <c r="Z296" s="23" t="s">
        <v>1066</v>
      </c>
      <c r="AA296" s="23" t="s">
        <v>1041</v>
      </c>
      <c r="AB296" s="23" t="s">
        <v>108</v>
      </c>
      <c r="AC296" s="23" t="s">
        <v>2323</v>
      </c>
      <c r="AD296" s="25">
        <f t="shared" ca="1" si="56"/>
        <v>2.3534246575342466</v>
      </c>
      <c r="AE296" s="32">
        <v>500000000</v>
      </c>
      <c r="AF296" s="33">
        <f>VLOOKUP(J296,Library!A:B,2,0)</f>
        <v>1</v>
      </c>
      <c r="AG296" s="33">
        <f>VLOOKUP(J296,Library!A:G,7,0)</f>
        <v>3</v>
      </c>
      <c r="AH296" s="28">
        <f>VLOOKUP(W296,Library!W:X,2,0)</f>
        <v>4</v>
      </c>
      <c r="AI296" s="28">
        <f>VLOOKUP(X296,Library!Y:Z,2,0)</f>
        <v>4</v>
      </c>
      <c r="AJ296" s="28" t="str">
        <f>VLOOKUP(Y296,Library!AA:AB,2,0)</f>
        <v>N/A</v>
      </c>
      <c r="AK296" s="33">
        <f>IF(MAX(AH296,AI296,AJ296)=0,VLOOKUP(I296,Library!$J:$P,7,0),MAX(AH296,AI296,AJ296))</f>
        <v>4</v>
      </c>
      <c r="AL296" s="33">
        <f t="shared" ca="1" si="58"/>
        <v>3</v>
      </c>
      <c r="AM296" s="33">
        <f>VLOOKUP(AB296,Library!T:U,2,0)</f>
        <v>1</v>
      </c>
      <c r="AN296" s="34">
        <f t="shared" ca="1" si="59"/>
        <v>2.4500000000000002</v>
      </c>
      <c r="AO296" s="33">
        <f t="shared" ca="1" si="60"/>
        <v>3</v>
      </c>
      <c r="AP296" s="28" t="s">
        <v>136</v>
      </c>
      <c r="AQ296" s="25" t="s">
        <v>128</v>
      </c>
      <c r="AR296" s="28" t="s">
        <v>2634</v>
      </c>
      <c r="AS296" s="28" t="s">
        <v>2635</v>
      </c>
      <c r="AT296" s="28" t="s">
        <v>1861</v>
      </c>
      <c r="AU296" s="23" t="s">
        <v>114</v>
      </c>
      <c r="AV296" s="23" t="s">
        <v>115</v>
      </c>
      <c r="AW296" s="25" t="s">
        <v>128</v>
      </c>
      <c r="AX296" s="25" t="s">
        <v>128</v>
      </c>
      <c r="AY296" s="25" t="s">
        <v>128</v>
      </c>
      <c r="AZ296" s="25" t="s">
        <v>128</v>
      </c>
      <c r="BA296" s="25" t="s">
        <v>128</v>
      </c>
      <c r="BB296" s="25" t="s">
        <v>128</v>
      </c>
      <c r="BC296" s="25" t="s">
        <v>128</v>
      </c>
      <c r="BD296" s="25" t="s">
        <v>128</v>
      </c>
      <c r="BE296" s="25" t="s">
        <v>128</v>
      </c>
      <c r="BF296" s="25" t="s">
        <v>128</v>
      </c>
      <c r="BG296" s="25" t="s">
        <v>128</v>
      </c>
      <c r="BH296" s="25" t="s">
        <v>128</v>
      </c>
      <c r="BI296" s="25" t="s">
        <v>114</v>
      </c>
      <c r="BJ296" s="23" t="s">
        <v>128</v>
      </c>
      <c r="BK296" t="s">
        <v>1042</v>
      </c>
      <c r="BL296" s="23" t="s">
        <v>855</v>
      </c>
      <c r="BM296" s="28">
        <v>24550000</v>
      </c>
      <c r="BN296" s="72">
        <f t="shared" si="48"/>
        <v>4.9099999999999998E-2</v>
      </c>
    </row>
    <row r="297" spans="1:66" ht="15">
      <c r="A297" s="28">
        <v>293</v>
      </c>
      <c r="B297" s="23" t="s">
        <v>856</v>
      </c>
      <c r="C297" s="28" t="s">
        <v>1438</v>
      </c>
      <c r="D297" s="27" t="s">
        <v>854</v>
      </c>
      <c r="E297" s="43">
        <f ca="1">IF(AW297="Y","Defaulted",IF(OR(IFERROR(_xlfn.XLOOKUP(I297,Library!$J:$J,Library!$P:$P),AK297)=6,IFERROR(_xlfn.XLOOKUP(I297,Library!$J:$J,Library!$P:$P),AK297)=7),"N/A",AO297))</f>
        <v>3</v>
      </c>
      <c r="F297" s="25" t="str">
        <f t="shared" si="49"/>
        <v>N</v>
      </c>
      <c r="G297" s="25" t="str">
        <f t="shared" si="50"/>
        <v>N</v>
      </c>
      <c r="H297" s="25" t="s">
        <v>128</v>
      </c>
      <c r="I297" s="29" t="s">
        <v>1996</v>
      </c>
      <c r="J297" s="44" t="str">
        <f t="shared" si="57"/>
        <v>投资级别优先普通债</v>
      </c>
      <c r="K297" s="27" t="s">
        <v>800</v>
      </c>
      <c r="L297" s="29">
        <v>94.058999999999997</v>
      </c>
      <c r="M297" s="29">
        <v>94.287000000000006</v>
      </c>
      <c r="N297" s="29">
        <v>5.1779771538230737</v>
      </c>
      <c r="O297" s="29">
        <v>5.1162484951509111</v>
      </c>
      <c r="P297" s="30">
        <v>3.625</v>
      </c>
      <c r="Q297" s="27" t="s">
        <v>107</v>
      </c>
      <c r="R297" s="31">
        <v>2</v>
      </c>
      <c r="S297" s="25" t="s">
        <v>3666</v>
      </c>
      <c r="T297" s="25" t="s">
        <v>128</v>
      </c>
      <c r="U297" s="25" t="s">
        <v>3496</v>
      </c>
      <c r="V297" s="25" t="s">
        <v>128</v>
      </c>
      <c r="W297" s="23" t="s">
        <v>993</v>
      </c>
      <c r="X297" s="23" t="s">
        <v>994</v>
      </c>
      <c r="Y297" s="23" t="s">
        <v>8</v>
      </c>
      <c r="Z297" s="23" t="s">
        <v>1066</v>
      </c>
      <c r="AA297" s="23" t="s">
        <v>1041</v>
      </c>
      <c r="AB297" s="23" t="s">
        <v>108</v>
      </c>
      <c r="AC297" s="23" t="s">
        <v>2206</v>
      </c>
      <c r="AD297" s="25">
        <f t="shared" ca="1" si="56"/>
        <v>4.3287671232876717</v>
      </c>
      <c r="AE297" s="32">
        <v>500000000</v>
      </c>
      <c r="AF297" s="33">
        <f>VLOOKUP(J297,Library!A:B,2,0)</f>
        <v>1</v>
      </c>
      <c r="AG297" s="33">
        <f>VLOOKUP(J297,Library!A:G,7,0)</f>
        <v>3</v>
      </c>
      <c r="AH297" s="28">
        <f>VLOOKUP(W297,Library!W:X,2,0)</f>
        <v>4</v>
      </c>
      <c r="AI297" s="28">
        <f>VLOOKUP(X297,Library!Y:Z,2,0)</f>
        <v>4</v>
      </c>
      <c r="AJ297" s="28" t="str">
        <f>VLOOKUP(Y297,Library!AA:AB,2,0)</f>
        <v>N/A</v>
      </c>
      <c r="AK297" s="33">
        <f>IF(MAX(AH297,AI297,AJ297)=0,VLOOKUP(I297,Library!$J:$P,7,0),MAX(AH297,AI297,AJ297))</f>
        <v>4</v>
      </c>
      <c r="AL297" s="33">
        <f t="shared" ca="1" si="58"/>
        <v>3</v>
      </c>
      <c r="AM297" s="33">
        <f>VLOOKUP(AB297,Library!T:U,2,0)</f>
        <v>1</v>
      </c>
      <c r="AN297" s="34">
        <f t="shared" ca="1" si="59"/>
        <v>2.4500000000000002</v>
      </c>
      <c r="AO297" s="33">
        <f t="shared" ca="1" si="60"/>
        <v>3</v>
      </c>
      <c r="AP297" s="28" t="s">
        <v>136</v>
      </c>
      <c r="AQ297" s="25" t="s">
        <v>128</v>
      </c>
      <c r="AR297" s="28" t="s">
        <v>2634</v>
      </c>
      <c r="AS297" s="28" t="s">
        <v>2635</v>
      </c>
      <c r="AT297" s="28" t="s">
        <v>1861</v>
      </c>
      <c r="AU297" s="23" t="s">
        <v>114</v>
      </c>
      <c r="AV297" s="23" t="s">
        <v>115</v>
      </c>
      <c r="AW297" s="25" t="s">
        <v>128</v>
      </c>
      <c r="AX297" s="25" t="s">
        <v>128</v>
      </c>
      <c r="AY297" s="25" t="s">
        <v>128</v>
      </c>
      <c r="AZ297" s="25" t="s">
        <v>128</v>
      </c>
      <c r="BA297" s="25" t="s">
        <v>128</v>
      </c>
      <c r="BB297" s="25" t="s">
        <v>128</v>
      </c>
      <c r="BC297" s="25" t="s">
        <v>128</v>
      </c>
      <c r="BD297" s="25" t="s">
        <v>128</v>
      </c>
      <c r="BE297" s="25" t="s">
        <v>128</v>
      </c>
      <c r="BF297" s="25" t="s">
        <v>128</v>
      </c>
      <c r="BG297" s="25" t="s">
        <v>128</v>
      </c>
      <c r="BH297" s="25" t="s">
        <v>128</v>
      </c>
      <c r="BI297" s="25" t="s">
        <v>114</v>
      </c>
      <c r="BJ297" s="23" t="s">
        <v>128</v>
      </c>
      <c r="BK297" t="s">
        <v>1042</v>
      </c>
      <c r="BL297" s="23" t="s">
        <v>856</v>
      </c>
      <c r="BM297" s="28">
        <v>24554000</v>
      </c>
      <c r="BN297" s="72">
        <f t="shared" si="48"/>
        <v>4.9107999999999999E-2</v>
      </c>
    </row>
    <row r="298" spans="1:66" ht="15">
      <c r="A298" s="28">
        <v>294</v>
      </c>
      <c r="B298" s="23" t="s">
        <v>857</v>
      </c>
      <c r="C298" s="28" t="s">
        <v>1439</v>
      </c>
      <c r="D298" s="27" t="s">
        <v>858</v>
      </c>
      <c r="E298" s="43" t="str">
        <f>IF(AW298="Y","Defaulted",IF(OR(IFERROR(_xlfn.XLOOKUP(I298,Library!$J:$J,Library!$P:$P),AK298)=6,IFERROR(_xlfn.XLOOKUP(I298,Library!$J:$J,Library!$P:$P),AK298)=7),"N/A",AO298))</f>
        <v>N/A</v>
      </c>
      <c r="F298" s="25" t="str">
        <f t="shared" si="49"/>
        <v>Y</v>
      </c>
      <c r="G298" s="25" t="str">
        <f t="shared" si="50"/>
        <v>Y</v>
      </c>
      <c r="H298" s="25" t="s">
        <v>128</v>
      </c>
      <c r="I298" s="29" t="s">
        <v>1548</v>
      </c>
      <c r="J298" s="44" t="str">
        <f t="shared" si="57"/>
        <v>永续债/优先股</v>
      </c>
      <c r="K298" s="27" t="s">
        <v>800</v>
      </c>
      <c r="L298" s="29">
        <v>34.536999999999999</v>
      </c>
      <c r="M298" s="29">
        <v>34.966000000000001</v>
      </c>
      <c r="N298" s="29">
        <v>17.477873441544606</v>
      </c>
      <c r="O298" s="29">
        <v>17.277498655034744</v>
      </c>
      <c r="P298" s="30">
        <v>6.5</v>
      </c>
      <c r="Q298" s="27" t="s">
        <v>107</v>
      </c>
      <c r="R298" s="31">
        <v>2</v>
      </c>
      <c r="S298" s="25" t="s">
        <v>3730</v>
      </c>
      <c r="T298" s="25" t="s">
        <v>110</v>
      </c>
      <c r="U298" s="25" t="s">
        <v>3730</v>
      </c>
      <c r="V298" s="25" t="s">
        <v>128</v>
      </c>
      <c r="W298" s="23" t="s">
        <v>8</v>
      </c>
      <c r="X298" s="23" t="s">
        <v>8</v>
      </c>
      <c r="Y298" s="23" t="s">
        <v>8</v>
      </c>
      <c r="Z298" s="23" t="s">
        <v>1066</v>
      </c>
      <c r="AA298" s="23" t="s">
        <v>1041</v>
      </c>
      <c r="AB298" s="23" t="s">
        <v>108</v>
      </c>
      <c r="AC298" s="23" t="s">
        <v>114</v>
      </c>
      <c r="AD298" s="25" t="str">
        <f t="shared" ca="1" si="56"/>
        <v>N/A</v>
      </c>
      <c r="AE298" s="32">
        <v>225000000</v>
      </c>
      <c r="AF298" s="33">
        <f>VLOOKUP(J298,Library!A:B,2,0)</f>
        <v>3</v>
      </c>
      <c r="AG298" s="33">
        <f>VLOOKUP(J298,Library!A:G,7,0)</f>
        <v>3</v>
      </c>
      <c r="AH298" s="28" t="str">
        <f>VLOOKUP(W298,Library!W:X,2,0)</f>
        <v>N/A</v>
      </c>
      <c r="AI298" s="28" t="str">
        <f>VLOOKUP(X298,Library!Y:Z,2,0)</f>
        <v>N/A</v>
      </c>
      <c r="AJ298" s="28" t="str">
        <f>VLOOKUP(Y298,Library!AA:AB,2,0)</f>
        <v>N/A</v>
      </c>
      <c r="AK298" s="33">
        <f>IF(MAX(AH298,AI298,AJ298)=0,VLOOKUP(I298,Library!$J:$P,7,0),MAX(AH298,AI298,AJ298))</f>
        <v>7</v>
      </c>
      <c r="AL298" s="33">
        <f t="shared" ca="1" si="58"/>
        <v>5</v>
      </c>
      <c r="AM298" s="33">
        <f>VLOOKUP(AB298,Library!T:U,2,0)</f>
        <v>1</v>
      </c>
      <c r="AN298" s="34">
        <f t="shared" ca="1" si="59"/>
        <v>4.0999999999999996</v>
      </c>
      <c r="AO298" s="33">
        <f t="shared" ca="1" si="60"/>
        <v>5</v>
      </c>
      <c r="AP298" s="28" t="s">
        <v>127</v>
      </c>
      <c r="AQ298" s="25" t="s">
        <v>128</v>
      </c>
      <c r="AR298" s="28" t="s">
        <v>2636</v>
      </c>
      <c r="AS298" s="28" t="s">
        <v>1585</v>
      </c>
      <c r="AT298" s="28" t="s">
        <v>1586</v>
      </c>
      <c r="AU298" s="23" t="s">
        <v>2637</v>
      </c>
      <c r="AV298" s="23" t="s">
        <v>130</v>
      </c>
      <c r="AW298" s="25" t="s">
        <v>128</v>
      </c>
      <c r="AX298" s="25" t="s">
        <v>128</v>
      </c>
      <c r="AY298" s="25" t="s">
        <v>128</v>
      </c>
      <c r="AZ298" s="25" t="s">
        <v>128</v>
      </c>
      <c r="BA298" s="25" t="s">
        <v>128</v>
      </c>
      <c r="BB298" s="25" t="s">
        <v>128</v>
      </c>
      <c r="BC298" s="25" t="s">
        <v>128</v>
      </c>
      <c r="BD298" s="25" t="s">
        <v>110</v>
      </c>
      <c r="BE298" s="25" t="s">
        <v>110</v>
      </c>
      <c r="BF298" s="25" t="s">
        <v>128</v>
      </c>
      <c r="BG298" s="25" t="s">
        <v>128</v>
      </c>
      <c r="BH298" s="25" t="s">
        <v>128</v>
      </c>
      <c r="BI298" s="25" t="s">
        <v>114</v>
      </c>
      <c r="BJ298" s="23" t="s">
        <v>128</v>
      </c>
      <c r="BK298" t="s">
        <v>1042</v>
      </c>
      <c r="BL298" s="23" t="s">
        <v>857</v>
      </c>
      <c r="BM298" s="28">
        <v>5550000</v>
      </c>
      <c r="BN298" s="72">
        <f t="shared" si="48"/>
        <v>2.4666666666666667E-2</v>
      </c>
    </row>
    <row r="299" spans="1:66" ht="15">
      <c r="A299" s="28">
        <v>295</v>
      </c>
      <c r="B299" s="23" t="s">
        <v>859</v>
      </c>
      <c r="C299" s="28" t="s">
        <v>1440</v>
      </c>
      <c r="D299" s="27" t="s">
        <v>2789</v>
      </c>
      <c r="E299" s="43">
        <f ca="1">IF(AW299="Y","Defaulted",IF(OR(IFERROR(_xlfn.XLOOKUP(I299,Library!$J:$J,Library!$P:$P),AK299)=6,IFERROR(_xlfn.XLOOKUP(I299,Library!$J:$J,Library!$P:$P),AK299)=7),"N/A",AO299))</f>
        <v>3</v>
      </c>
      <c r="F299" s="25" t="str">
        <f t="shared" si="49"/>
        <v>N</v>
      </c>
      <c r="G299" s="25" t="str">
        <f t="shared" si="50"/>
        <v>N</v>
      </c>
      <c r="H299" s="25" t="s">
        <v>128</v>
      </c>
      <c r="I299" s="29" t="s">
        <v>1997</v>
      </c>
      <c r="J299" s="44" t="str">
        <f t="shared" si="57"/>
        <v>投资级别优先普通债</v>
      </c>
      <c r="K299" s="27" t="s">
        <v>800</v>
      </c>
      <c r="L299" s="29">
        <v>94.495999999999995</v>
      </c>
      <c r="M299" s="29">
        <v>94.679000000000002</v>
      </c>
      <c r="N299" s="29">
        <v>4.4996980841897276</v>
      </c>
      <c r="O299" s="29">
        <v>4.4438923484688884</v>
      </c>
      <c r="P299" s="30">
        <v>2.875</v>
      </c>
      <c r="Q299" s="27" t="s">
        <v>107</v>
      </c>
      <c r="R299" s="31">
        <v>2</v>
      </c>
      <c r="S299" s="25" t="s">
        <v>3696</v>
      </c>
      <c r="T299" s="25" t="s">
        <v>128</v>
      </c>
      <c r="U299" s="25" t="s">
        <v>3496</v>
      </c>
      <c r="V299" s="25" t="s">
        <v>128</v>
      </c>
      <c r="W299" s="23" t="s">
        <v>974</v>
      </c>
      <c r="X299" s="23" t="s">
        <v>975</v>
      </c>
      <c r="Y299" s="23" t="s">
        <v>8</v>
      </c>
      <c r="Z299" s="23" t="s">
        <v>1066</v>
      </c>
      <c r="AA299" s="23" t="s">
        <v>1041</v>
      </c>
      <c r="AB299" s="23" t="s">
        <v>108</v>
      </c>
      <c r="AC299" s="23" t="s">
        <v>2324</v>
      </c>
      <c r="AD299" s="25">
        <f t="shared" ca="1" si="56"/>
        <v>3.7315068493150685</v>
      </c>
      <c r="AE299" s="32">
        <v>800000000</v>
      </c>
      <c r="AF299" s="33">
        <f>VLOOKUP(J299,Library!A:B,2,0)</f>
        <v>1</v>
      </c>
      <c r="AG299" s="33">
        <f>VLOOKUP(J299,Library!A:G,7,0)</f>
        <v>3</v>
      </c>
      <c r="AH299" s="28">
        <f>VLOOKUP(W299,Library!W:X,2,0)</f>
        <v>3</v>
      </c>
      <c r="AI299" s="28">
        <f>VLOOKUP(X299,Library!Y:Z,2,0)</f>
        <v>3</v>
      </c>
      <c r="AJ299" s="28" t="str">
        <f>VLOOKUP(Y299,Library!AA:AB,2,0)</f>
        <v>N/A</v>
      </c>
      <c r="AK299" s="33">
        <f>IF(MAX(AH299,AI299,AJ299)=0,VLOOKUP(I299,Library!$J:$P,7,0),MAX(AH299,AI299,AJ299))</f>
        <v>3</v>
      </c>
      <c r="AL299" s="33">
        <f t="shared" ca="1" si="58"/>
        <v>3</v>
      </c>
      <c r="AM299" s="33">
        <f>VLOOKUP(AB299,Library!T:U,2,0)</f>
        <v>1</v>
      </c>
      <c r="AN299" s="34">
        <f t="shared" ca="1" si="59"/>
        <v>2.2000000000000002</v>
      </c>
      <c r="AO299" s="33">
        <f t="shared" ca="1" si="60"/>
        <v>3</v>
      </c>
      <c r="AP299" s="28" t="s">
        <v>136</v>
      </c>
      <c r="AQ299" s="25" t="s">
        <v>128</v>
      </c>
      <c r="AR299" s="28" t="s">
        <v>2638</v>
      </c>
      <c r="AS299" s="28" t="s">
        <v>2639</v>
      </c>
      <c r="AT299" s="28" t="s">
        <v>1862</v>
      </c>
      <c r="AU299" s="23" t="s">
        <v>114</v>
      </c>
      <c r="AV299" s="23" t="s">
        <v>115</v>
      </c>
      <c r="AW299" s="25" t="s">
        <v>128</v>
      </c>
      <c r="AX299" s="25" t="s">
        <v>128</v>
      </c>
      <c r="AY299" s="25" t="s">
        <v>128</v>
      </c>
      <c r="AZ299" s="25" t="s">
        <v>128</v>
      </c>
      <c r="BA299" s="25" t="s">
        <v>128</v>
      </c>
      <c r="BB299" s="25" t="s">
        <v>128</v>
      </c>
      <c r="BC299" s="25" t="s">
        <v>128</v>
      </c>
      <c r="BD299" s="25" t="s">
        <v>128</v>
      </c>
      <c r="BE299" s="25" t="s">
        <v>128</v>
      </c>
      <c r="BF299" s="25" t="s">
        <v>128</v>
      </c>
      <c r="BG299" s="25" t="s">
        <v>128</v>
      </c>
      <c r="BH299" s="25" t="s">
        <v>128</v>
      </c>
      <c r="BI299" s="25" t="s">
        <v>114</v>
      </c>
      <c r="BJ299" s="23" t="s">
        <v>128</v>
      </c>
      <c r="BK299" t="s">
        <v>1042</v>
      </c>
      <c r="BL299" s="23" t="s">
        <v>859</v>
      </c>
      <c r="BM299" s="28">
        <v>10130000</v>
      </c>
      <c r="BN299" s="72">
        <f t="shared" si="48"/>
        <v>1.26625E-2</v>
      </c>
    </row>
    <row r="300" spans="1:66" ht="15">
      <c r="A300" s="28">
        <v>296</v>
      </c>
      <c r="B300" s="23" t="s">
        <v>860</v>
      </c>
      <c r="C300" s="28" t="s">
        <v>1441</v>
      </c>
      <c r="D300" s="27" t="s">
        <v>2778</v>
      </c>
      <c r="E300" s="43">
        <f ca="1">IF(AW300="Y","Defaulted",IF(OR(IFERROR(_xlfn.XLOOKUP(I300,Library!$J:$J,Library!$P:$P),AK300)=6,IFERROR(_xlfn.XLOOKUP(I300,Library!$J:$J,Library!$P:$P),AK300)=7),"N/A",AO300))</f>
        <v>3</v>
      </c>
      <c r="F300" s="25" t="str">
        <f t="shared" si="49"/>
        <v>N</v>
      </c>
      <c r="G300" s="25" t="str">
        <f t="shared" si="50"/>
        <v>N</v>
      </c>
      <c r="H300" s="25" t="s">
        <v>128</v>
      </c>
      <c r="I300" s="29" t="s">
        <v>2000</v>
      </c>
      <c r="J300" s="44" t="str">
        <f t="shared" si="57"/>
        <v>投资级别优先普通债</v>
      </c>
      <c r="K300" s="27" t="s">
        <v>800</v>
      </c>
      <c r="L300" s="29">
        <v>98.287000000000006</v>
      </c>
      <c r="M300" s="29">
        <v>98.393000000000001</v>
      </c>
      <c r="N300" s="29">
        <v>4.5539844915895902</v>
      </c>
      <c r="O300" s="29">
        <v>4.4879280272040969</v>
      </c>
      <c r="P300" s="30">
        <v>3.5</v>
      </c>
      <c r="Q300" s="27" t="s">
        <v>107</v>
      </c>
      <c r="R300" s="31">
        <v>2</v>
      </c>
      <c r="S300" s="25" t="s">
        <v>3735</v>
      </c>
      <c r="T300" s="25" t="s">
        <v>128</v>
      </c>
      <c r="U300" s="25" t="s">
        <v>3496</v>
      </c>
      <c r="V300" s="25" t="s">
        <v>128</v>
      </c>
      <c r="W300" s="23" t="s">
        <v>8</v>
      </c>
      <c r="X300" s="23" t="s">
        <v>977</v>
      </c>
      <c r="Y300" s="23" t="s">
        <v>8</v>
      </c>
      <c r="Z300" s="23" t="s">
        <v>1066</v>
      </c>
      <c r="AA300" s="23" t="s">
        <v>1041</v>
      </c>
      <c r="AB300" s="23" t="s">
        <v>108</v>
      </c>
      <c r="AC300" s="23" t="s">
        <v>2325</v>
      </c>
      <c r="AD300" s="25">
        <f t="shared" ca="1" si="56"/>
        <v>1.7178082191780821</v>
      </c>
      <c r="AE300" s="32">
        <v>600000000</v>
      </c>
      <c r="AF300" s="33">
        <f>VLOOKUP(J300,Library!A:B,2,0)</f>
        <v>1</v>
      </c>
      <c r="AG300" s="33">
        <f>VLOOKUP(J300,Library!A:G,7,0)</f>
        <v>3</v>
      </c>
      <c r="AH300" s="28" t="str">
        <f>VLOOKUP(W300,Library!W:X,2,0)</f>
        <v>N/A</v>
      </c>
      <c r="AI300" s="28">
        <f>VLOOKUP(X300,Library!Y:Z,2,0)</f>
        <v>3</v>
      </c>
      <c r="AJ300" s="28" t="str">
        <f>VLOOKUP(Y300,Library!AA:AB,2,0)</f>
        <v>N/A</v>
      </c>
      <c r="AK300" s="33">
        <f>IF(MAX(AH300,AI300,AJ300)=0,VLOOKUP(I300,Library!$J:$P,7,0),MAX(AH300,AI300,AJ300))</f>
        <v>3</v>
      </c>
      <c r="AL300" s="33">
        <f t="shared" ca="1" si="58"/>
        <v>3</v>
      </c>
      <c r="AM300" s="33">
        <f>VLOOKUP(AB300,Library!T:U,2,0)</f>
        <v>1</v>
      </c>
      <c r="AN300" s="34">
        <f t="shared" ca="1" si="59"/>
        <v>2.2000000000000002</v>
      </c>
      <c r="AO300" s="33">
        <f t="shared" ca="1" si="60"/>
        <v>3</v>
      </c>
      <c r="AP300" s="28" t="s">
        <v>127</v>
      </c>
      <c r="AQ300" s="25" t="s">
        <v>128</v>
      </c>
      <c r="AR300" s="28" t="s">
        <v>2643</v>
      </c>
      <c r="AS300" s="28" t="s">
        <v>114</v>
      </c>
      <c r="AT300" s="28" t="s">
        <v>3835</v>
      </c>
      <c r="AU300" s="23" t="s">
        <v>114</v>
      </c>
      <c r="AV300" s="23" t="s">
        <v>115</v>
      </c>
      <c r="AW300" s="25" t="s">
        <v>128</v>
      </c>
      <c r="AX300" s="25" t="s">
        <v>128</v>
      </c>
      <c r="AY300" s="25" t="s">
        <v>128</v>
      </c>
      <c r="AZ300" s="25" t="s">
        <v>128</v>
      </c>
      <c r="BA300" s="25" t="s">
        <v>128</v>
      </c>
      <c r="BB300" s="25" t="s">
        <v>128</v>
      </c>
      <c r="BC300" s="25" t="s">
        <v>128</v>
      </c>
      <c r="BD300" s="25" t="s">
        <v>128</v>
      </c>
      <c r="BE300" s="25" t="s">
        <v>128</v>
      </c>
      <c r="BF300" s="25" t="s">
        <v>128</v>
      </c>
      <c r="BG300" s="25" t="s">
        <v>128</v>
      </c>
      <c r="BH300" s="25" t="s">
        <v>128</v>
      </c>
      <c r="BI300" s="25" t="s">
        <v>114</v>
      </c>
      <c r="BJ300" s="23" t="s">
        <v>128</v>
      </c>
      <c r="BK300" t="s">
        <v>1042</v>
      </c>
      <c r="BL300" s="23" t="s">
        <v>860</v>
      </c>
      <c r="BM300" s="28">
        <v>3250000</v>
      </c>
      <c r="BN300" s="72">
        <f t="shared" si="48"/>
        <v>5.4166666666666669E-3</v>
      </c>
    </row>
    <row r="301" spans="1:66" ht="15">
      <c r="A301" s="28">
        <v>297</v>
      </c>
      <c r="B301" s="23" t="s">
        <v>861</v>
      </c>
      <c r="C301" s="28" t="s">
        <v>1442</v>
      </c>
      <c r="D301" s="27" t="s">
        <v>862</v>
      </c>
      <c r="E301" s="43">
        <f ca="1">IF(AW301="Y","Defaulted",IF(OR(IFERROR(_xlfn.XLOOKUP(I301,Library!$J:$J,Library!$P:$P),AK301)=6,IFERROR(_xlfn.XLOOKUP(I301,Library!$J:$J,Library!$P:$P),AK301)=7),"N/A",AO301))</f>
        <v>4</v>
      </c>
      <c r="F301" s="25" t="str">
        <f t="shared" si="49"/>
        <v>Y</v>
      </c>
      <c r="G301" s="25" t="str">
        <f t="shared" si="50"/>
        <v>Y</v>
      </c>
      <c r="H301" s="25" t="s">
        <v>128</v>
      </c>
      <c r="I301" s="29" t="s">
        <v>2001</v>
      </c>
      <c r="J301" s="44" t="str">
        <f t="shared" si="57"/>
        <v>永续债/优先股</v>
      </c>
      <c r="K301" s="27" t="s">
        <v>25</v>
      </c>
      <c r="L301" s="29">
        <v>67.718000000000004</v>
      </c>
      <c r="M301" s="29">
        <v>68.287999999999997</v>
      </c>
      <c r="N301" s="29">
        <v>5.7223670053503799</v>
      </c>
      <c r="O301" s="29">
        <v>5.6746374383246909</v>
      </c>
      <c r="P301" s="30">
        <v>3.875</v>
      </c>
      <c r="Q301" s="27" t="s">
        <v>107</v>
      </c>
      <c r="R301" s="31">
        <v>2</v>
      </c>
      <c r="S301" s="25" t="s">
        <v>3654</v>
      </c>
      <c r="T301" s="25" t="s">
        <v>110</v>
      </c>
      <c r="U301" s="25" t="s">
        <v>3675</v>
      </c>
      <c r="V301" s="25" t="s">
        <v>128</v>
      </c>
      <c r="W301" s="23" t="s">
        <v>974</v>
      </c>
      <c r="X301" s="23" t="s">
        <v>975</v>
      </c>
      <c r="Y301" s="23" t="s">
        <v>1528</v>
      </c>
      <c r="Z301" s="23" t="s">
        <v>1109</v>
      </c>
      <c r="AA301" s="23" t="s">
        <v>114</v>
      </c>
      <c r="AB301" s="23" t="s">
        <v>108</v>
      </c>
      <c r="AC301" s="23" t="s">
        <v>114</v>
      </c>
      <c r="AD301" s="25" t="str">
        <f t="shared" ca="1" si="56"/>
        <v>N/A</v>
      </c>
      <c r="AE301" s="32">
        <v>1500000000</v>
      </c>
      <c r="AF301" s="33">
        <f>VLOOKUP(J301,Library!A:B,2,0)</f>
        <v>3</v>
      </c>
      <c r="AG301" s="33">
        <f>VLOOKUP(J301,Library!A:G,7,0)</f>
        <v>3</v>
      </c>
      <c r="AH301" s="28">
        <f>VLOOKUP(W301,Library!W:X,2,0)</f>
        <v>3</v>
      </c>
      <c r="AI301" s="28">
        <f>VLOOKUP(X301,Library!Y:Z,2,0)</f>
        <v>3</v>
      </c>
      <c r="AJ301" s="28">
        <f>VLOOKUP(Y301,Library!AA:AB,2,0)</f>
        <v>3</v>
      </c>
      <c r="AK301" s="33">
        <f>IF(MAX(AH301,AI301,AJ301)=0,VLOOKUP(I301,Library!$J:$P,7,0),MAX(AH301,AI301,AJ301))</f>
        <v>3</v>
      </c>
      <c r="AL301" s="33">
        <f t="shared" ca="1" si="58"/>
        <v>5</v>
      </c>
      <c r="AM301" s="33">
        <f>VLOOKUP(AB301,Library!T:U,2,0)</f>
        <v>1</v>
      </c>
      <c r="AN301" s="34">
        <f t="shared" ca="1" si="59"/>
        <v>3.0999999999999996</v>
      </c>
      <c r="AO301" s="33">
        <f t="shared" ca="1" si="60"/>
        <v>4</v>
      </c>
      <c r="AP301" s="28" t="s">
        <v>136</v>
      </c>
      <c r="AQ301" s="25" t="s">
        <v>128</v>
      </c>
      <c r="AR301" s="28" t="s">
        <v>2644</v>
      </c>
      <c r="AS301" s="28" t="s">
        <v>2645</v>
      </c>
      <c r="AT301" s="28" t="s">
        <v>862</v>
      </c>
      <c r="AU301" s="23" t="s">
        <v>2646</v>
      </c>
      <c r="AV301" s="23" t="s">
        <v>130</v>
      </c>
      <c r="AW301" s="25" t="s">
        <v>128</v>
      </c>
      <c r="AX301" s="25" t="s">
        <v>110</v>
      </c>
      <c r="AY301" s="25" t="s">
        <v>128</v>
      </c>
      <c r="AZ301" s="25" t="s">
        <v>128</v>
      </c>
      <c r="BA301" s="25" t="s">
        <v>128</v>
      </c>
      <c r="BB301" s="25" t="s">
        <v>128</v>
      </c>
      <c r="BC301" s="25" t="s">
        <v>128</v>
      </c>
      <c r="BD301" s="25" t="s">
        <v>110</v>
      </c>
      <c r="BE301" s="25" t="s">
        <v>110</v>
      </c>
      <c r="BF301" s="25" t="s">
        <v>128</v>
      </c>
      <c r="BG301" s="25" t="s">
        <v>128</v>
      </c>
      <c r="BH301" s="25" t="s">
        <v>128</v>
      </c>
      <c r="BI301" s="25" t="s">
        <v>114</v>
      </c>
      <c r="BJ301" s="23" t="s">
        <v>128</v>
      </c>
      <c r="BK301" t="s">
        <v>1042</v>
      </c>
      <c r="BL301" s="23" t="s">
        <v>861</v>
      </c>
      <c r="BM301" s="28">
        <v>77600000</v>
      </c>
      <c r="BN301" s="72">
        <f t="shared" si="48"/>
        <v>5.1733333333333333E-2</v>
      </c>
    </row>
    <row r="302" spans="1:66" ht="15">
      <c r="A302" s="28">
        <v>298</v>
      </c>
      <c r="B302" s="23" t="s">
        <v>864</v>
      </c>
      <c r="C302" s="28" t="s">
        <v>1443</v>
      </c>
      <c r="D302" s="27" t="s">
        <v>1686</v>
      </c>
      <c r="E302" s="43">
        <f ca="1">IF(AW302="Y","Defaulted",IF(OR(IFERROR(_xlfn.XLOOKUP(I302,Library!$J:$J,Library!$P:$P),AK302)=6,IFERROR(_xlfn.XLOOKUP(I302,Library!$J:$J,Library!$P:$P),AK302)=7),"N/A",AO302))</f>
        <v>5</v>
      </c>
      <c r="F302" s="25" t="str">
        <f t="shared" si="49"/>
        <v>Y</v>
      </c>
      <c r="G302" s="25" t="str">
        <f t="shared" si="50"/>
        <v>Y</v>
      </c>
      <c r="H302" s="25" t="s">
        <v>128</v>
      </c>
      <c r="I302" s="29" t="s">
        <v>2002</v>
      </c>
      <c r="J302" s="44" t="str">
        <f t="shared" si="57"/>
        <v>应急可转债</v>
      </c>
      <c r="K302" s="27" t="s">
        <v>25</v>
      </c>
      <c r="L302" s="29">
        <v>105.456</v>
      </c>
      <c r="M302" s="29">
        <v>105.779</v>
      </c>
      <c r="N302" s="29">
        <v>7.9825731085598663</v>
      </c>
      <c r="O302" s="29">
        <v>7.958166246520868</v>
      </c>
      <c r="P302" s="30">
        <v>8.5</v>
      </c>
      <c r="Q302" s="27" t="s">
        <v>126</v>
      </c>
      <c r="R302" s="31">
        <v>2</v>
      </c>
      <c r="S302" s="25" t="s">
        <v>3729</v>
      </c>
      <c r="T302" s="25" t="s">
        <v>110</v>
      </c>
      <c r="U302" s="25" t="s">
        <v>3736</v>
      </c>
      <c r="V302" s="25" t="s">
        <v>128</v>
      </c>
      <c r="W302" s="23" t="s">
        <v>993</v>
      </c>
      <c r="X302" s="23" t="s">
        <v>996</v>
      </c>
      <c r="Y302" s="23" t="s">
        <v>989</v>
      </c>
      <c r="Z302" s="23" t="s">
        <v>1109</v>
      </c>
      <c r="AA302" s="23" t="s">
        <v>114</v>
      </c>
      <c r="AB302" s="23" t="s">
        <v>108</v>
      </c>
      <c r="AC302" s="23" t="s">
        <v>114</v>
      </c>
      <c r="AD302" s="25" t="str">
        <f t="shared" ca="1" si="56"/>
        <v>N/A</v>
      </c>
      <c r="AE302" s="32">
        <v>1500000000</v>
      </c>
      <c r="AF302" s="33">
        <f>VLOOKUP(J302,Library!A:B,2,0)</f>
        <v>5</v>
      </c>
      <c r="AG302" s="33">
        <f>VLOOKUP(J302,Library!A:G,7,0)</f>
        <v>3</v>
      </c>
      <c r="AH302" s="28">
        <f>VLOOKUP(W302,Library!W:X,2,0)</f>
        <v>4</v>
      </c>
      <c r="AI302" s="28">
        <f>VLOOKUP(X302,Library!Y:Z,2,0)</f>
        <v>5</v>
      </c>
      <c r="AJ302" s="28">
        <f>VLOOKUP(Y302,Library!AA:AB,2,0)</f>
        <v>4</v>
      </c>
      <c r="AK302" s="33">
        <f>IF(MAX(AH302,AI302,AJ302)=0,VLOOKUP(I302,Library!$J:$P,7,0),MAX(AH302,AI302,AJ302))</f>
        <v>5</v>
      </c>
      <c r="AL302" s="33">
        <f t="shared" ca="1" si="58"/>
        <v>5</v>
      </c>
      <c r="AM302" s="33">
        <f>VLOOKUP(AB302,Library!T:U,2,0)</f>
        <v>1</v>
      </c>
      <c r="AN302" s="34">
        <f t="shared" ca="1" si="59"/>
        <v>4.3</v>
      </c>
      <c r="AO302" s="33">
        <f t="shared" ca="1" si="60"/>
        <v>5</v>
      </c>
      <c r="AP302" s="28" t="s">
        <v>136</v>
      </c>
      <c r="AQ302" s="25" t="s">
        <v>128</v>
      </c>
      <c r="AR302" s="28" t="s">
        <v>2647</v>
      </c>
      <c r="AS302" s="28" t="s">
        <v>2648</v>
      </c>
      <c r="AT302" s="28" t="s">
        <v>863</v>
      </c>
      <c r="AU302" s="23" t="s">
        <v>2649</v>
      </c>
      <c r="AV302" s="23" t="s">
        <v>130</v>
      </c>
      <c r="AW302" s="25" t="s">
        <v>128</v>
      </c>
      <c r="AX302" s="25" t="s">
        <v>110</v>
      </c>
      <c r="AY302" s="25" t="s">
        <v>128</v>
      </c>
      <c r="AZ302" s="25" t="s">
        <v>128</v>
      </c>
      <c r="BA302" s="25" t="s">
        <v>128</v>
      </c>
      <c r="BB302" s="25" t="s">
        <v>110</v>
      </c>
      <c r="BC302" s="25" t="s">
        <v>128</v>
      </c>
      <c r="BD302" s="25" t="s">
        <v>110</v>
      </c>
      <c r="BE302" s="25" t="s">
        <v>110</v>
      </c>
      <c r="BF302" s="25" t="s">
        <v>110</v>
      </c>
      <c r="BG302" s="25" t="s">
        <v>128</v>
      </c>
      <c r="BH302" s="25" t="s">
        <v>128</v>
      </c>
      <c r="BI302" s="25" t="s">
        <v>114</v>
      </c>
      <c r="BJ302" s="23" t="s">
        <v>128</v>
      </c>
      <c r="BK302" t="s">
        <v>1042</v>
      </c>
      <c r="BL302" s="23" t="s">
        <v>864</v>
      </c>
      <c r="BM302" s="28">
        <v>44959000</v>
      </c>
      <c r="BN302" s="72">
        <f t="shared" si="48"/>
        <v>2.9972666666666668E-2</v>
      </c>
    </row>
    <row r="303" spans="1:66" ht="15">
      <c r="A303" s="28">
        <v>299</v>
      </c>
      <c r="B303" s="23" t="s">
        <v>865</v>
      </c>
      <c r="C303" s="28" t="s">
        <v>1444</v>
      </c>
      <c r="D303" s="27" t="s">
        <v>1686</v>
      </c>
      <c r="E303" s="43">
        <f ca="1">IF(AW303="Y","Defaulted",IF(OR(IFERROR(_xlfn.XLOOKUP(I303,Library!$J:$J,Library!$P:$P),AK303)=6,IFERROR(_xlfn.XLOOKUP(I303,Library!$J:$J,Library!$P:$P),AK303)=7),"N/A",AO303))</f>
        <v>5</v>
      </c>
      <c r="F303" s="25" t="str">
        <f t="shared" si="49"/>
        <v>Y</v>
      </c>
      <c r="G303" s="25" t="str">
        <f t="shared" si="50"/>
        <v>Y</v>
      </c>
      <c r="H303" s="25" t="s">
        <v>128</v>
      </c>
      <c r="I303" s="29" t="s">
        <v>2002</v>
      </c>
      <c r="J303" s="44" t="str">
        <f t="shared" si="57"/>
        <v>应急可转债</v>
      </c>
      <c r="K303" s="27" t="s">
        <v>25</v>
      </c>
      <c r="L303" s="29">
        <v>104.617</v>
      </c>
      <c r="M303" s="29">
        <v>104.876</v>
      </c>
      <c r="N303" s="29">
        <v>8.2838273894670618</v>
      </c>
      <c r="O303" s="29">
        <v>8.2639274247736534</v>
      </c>
      <c r="P303" s="30">
        <v>7.75</v>
      </c>
      <c r="Q303" s="27" t="s">
        <v>126</v>
      </c>
      <c r="R303" s="31">
        <v>2</v>
      </c>
      <c r="S303" s="25" t="s">
        <v>3737</v>
      </c>
      <c r="T303" s="25" t="s">
        <v>110</v>
      </c>
      <c r="U303" s="25" t="s">
        <v>3738</v>
      </c>
      <c r="V303" s="25" t="s">
        <v>128</v>
      </c>
      <c r="W303" s="23" t="s">
        <v>993</v>
      </c>
      <c r="X303" s="23" t="s">
        <v>996</v>
      </c>
      <c r="Y303" s="23" t="s">
        <v>989</v>
      </c>
      <c r="Z303" s="23" t="s">
        <v>1109</v>
      </c>
      <c r="AA303" s="23" t="s">
        <v>114</v>
      </c>
      <c r="AB303" s="23" t="s">
        <v>108</v>
      </c>
      <c r="AC303" s="23" t="s">
        <v>114</v>
      </c>
      <c r="AD303" s="25" t="str">
        <f t="shared" ca="1" si="56"/>
        <v>N/A</v>
      </c>
      <c r="AE303" s="32">
        <v>2000000000</v>
      </c>
      <c r="AF303" s="33">
        <f>VLOOKUP(J303,Library!A:B,2,0)</f>
        <v>5</v>
      </c>
      <c r="AG303" s="33">
        <f>VLOOKUP(J303,Library!A:G,7,0)</f>
        <v>3</v>
      </c>
      <c r="AH303" s="28">
        <f>VLOOKUP(W303,Library!W:X,2,0)</f>
        <v>4</v>
      </c>
      <c r="AI303" s="28">
        <f>VLOOKUP(X303,Library!Y:Z,2,0)</f>
        <v>5</v>
      </c>
      <c r="AJ303" s="28">
        <f>VLOOKUP(Y303,Library!AA:AB,2,0)</f>
        <v>4</v>
      </c>
      <c r="AK303" s="33">
        <f>IF(MAX(AH303,AI303,AJ303)=0,VLOOKUP(I303,Library!$J:$P,7,0),MAX(AH303,AI303,AJ303))</f>
        <v>5</v>
      </c>
      <c r="AL303" s="33">
        <f t="shared" ca="1" si="58"/>
        <v>5</v>
      </c>
      <c r="AM303" s="33">
        <f>VLOOKUP(AB303,Library!T:U,2,0)</f>
        <v>1</v>
      </c>
      <c r="AN303" s="34">
        <f t="shared" ca="1" si="59"/>
        <v>4.3</v>
      </c>
      <c r="AO303" s="33">
        <f t="shared" ca="1" si="60"/>
        <v>5</v>
      </c>
      <c r="AP303" s="28" t="s">
        <v>136</v>
      </c>
      <c r="AQ303" s="25" t="s">
        <v>128</v>
      </c>
      <c r="AR303" s="28" t="s">
        <v>2647</v>
      </c>
      <c r="AS303" s="28" t="s">
        <v>2648</v>
      </c>
      <c r="AT303" s="28" t="s">
        <v>863</v>
      </c>
      <c r="AU303" s="23" t="s">
        <v>2650</v>
      </c>
      <c r="AV303" s="23" t="s">
        <v>130</v>
      </c>
      <c r="AW303" s="25" t="s">
        <v>128</v>
      </c>
      <c r="AX303" s="25" t="s">
        <v>110</v>
      </c>
      <c r="AY303" s="25" t="s">
        <v>128</v>
      </c>
      <c r="AZ303" s="25" t="s">
        <v>128</v>
      </c>
      <c r="BA303" s="25" t="s">
        <v>128</v>
      </c>
      <c r="BB303" s="25" t="s">
        <v>110</v>
      </c>
      <c r="BC303" s="25" t="s">
        <v>128</v>
      </c>
      <c r="BD303" s="25" t="s">
        <v>110</v>
      </c>
      <c r="BE303" s="25" t="s">
        <v>110</v>
      </c>
      <c r="BF303" s="25" t="s">
        <v>110</v>
      </c>
      <c r="BG303" s="25" t="s">
        <v>110</v>
      </c>
      <c r="BH303" s="25" t="s">
        <v>128</v>
      </c>
      <c r="BI303" s="25" t="s">
        <v>114</v>
      </c>
      <c r="BJ303" s="23" t="s">
        <v>128</v>
      </c>
      <c r="BK303" t="s">
        <v>1042</v>
      </c>
      <c r="BL303" s="23" t="s">
        <v>865</v>
      </c>
      <c r="BM303" s="28">
        <v>104774000</v>
      </c>
      <c r="BN303" s="72">
        <f t="shared" si="48"/>
        <v>5.2387000000000003E-2</v>
      </c>
    </row>
    <row r="304" spans="1:66" ht="15">
      <c r="A304" s="28">
        <v>300</v>
      </c>
      <c r="B304" s="23" t="s">
        <v>866</v>
      </c>
      <c r="C304" s="28" t="s">
        <v>1445</v>
      </c>
      <c r="D304" s="27" t="s">
        <v>867</v>
      </c>
      <c r="E304" s="43">
        <f ca="1">IF(AW304="Y","Defaulted",IF(OR(IFERROR(_xlfn.XLOOKUP(I304,Library!$J:$J,Library!$P:$P),AK304)=6,IFERROR(_xlfn.XLOOKUP(I304,Library!$J:$J,Library!$P:$P),AK304)=7),"N/A",AO304))</f>
        <v>5</v>
      </c>
      <c r="F304" s="25" t="str">
        <f t="shared" si="49"/>
        <v>Y</v>
      </c>
      <c r="G304" s="25" t="str">
        <f t="shared" si="50"/>
        <v>Y</v>
      </c>
      <c r="H304" s="25" t="s">
        <v>128</v>
      </c>
      <c r="I304" s="29" t="s">
        <v>2003</v>
      </c>
      <c r="J304" s="44" t="str">
        <f t="shared" si="57"/>
        <v>应急可转债</v>
      </c>
      <c r="K304" s="27" t="s">
        <v>25</v>
      </c>
      <c r="L304" s="29">
        <v>99.954999999999998</v>
      </c>
      <c r="M304" s="29">
        <v>100.047</v>
      </c>
      <c r="N304" s="29">
        <v>4.4806073573335139</v>
      </c>
      <c r="O304" s="29">
        <v>4.4126636645191324</v>
      </c>
      <c r="P304" s="30">
        <v>4.45</v>
      </c>
      <c r="Q304" s="27" t="s">
        <v>107</v>
      </c>
      <c r="R304" s="31">
        <v>2</v>
      </c>
      <c r="S304" s="25" t="s">
        <v>3557</v>
      </c>
      <c r="T304" s="25" t="s">
        <v>128</v>
      </c>
      <c r="U304" s="25" t="s">
        <v>3496</v>
      </c>
      <c r="V304" s="25" t="s">
        <v>128</v>
      </c>
      <c r="W304" s="23" t="s">
        <v>989</v>
      </c>
      <c r="X304" s="23" t="s">
        <v>990</v>
      </c>
      <c r="Y304" s="23" t="s">
        <v>984</v>
      </c>
      <c r="Z304" s="23" t="s">
        <v>1092</v>
      </c>
      <c r="AA304" s="23" t="s">
        <v>114</v>
      </c>
      <c r="AB304" s="23" t="s">
        <v>108</v>
      </c>
      <c r="AC304" s="23" t="s">
        <v>2326</v>
      </c>
      <c r="AD304" s="25">
        <f t="shared" ca="1" si="56"/>
        <v>1.4164383561643836</v>
      </c>
      <c r="AE304" s="32">
        <v>3850000000</v>
      </c>
      <c r="AF304" s="33">
        <f>VLOOKUP(J304,Library!A:B,2,0)</f>
        <v>5</v>
      </c>
      <c r="AG304" s="33">
        <f>VLOOKUP(J304,Library!A:G,7,0)</f>
        <v>3</v>
      </c>
      <c r="AH304" s="28">
        <f>VLOOKUP(W304,Library!W:X,2,0)</f>
        <v>4</v>
      </c>
      <c r="AI304" s="28">
        <f>VLOOKUP(X304,Library!Y:Z,2,0)</f>
        <v>4</v>
      </c>
      <c r="AJ304" s="28">
        <f>VLOOKUP(Y304,Library!AA:AB,2,0)</f>
        <v>4</v>
      </c>
      <c r="AK304" s="33">
        <f>IF(MAX(AH304,AI304,AJ304)=0,VLOOKUP(I304,Library!$J:$P,7,0),MAX(AH304,AI304,AJ304))</f>
        <v>4</v>
      </c>
      <c r="AL304" s="33">
        <f t="shared" ca="1" si="58"/>
        <v>3</v>
      </c>
      <c r="AM304" s="33">
        <f>VLOOKUP(AB304,Library!T:U,2,0)</f>
        <v>1</v>
      </c>
      <c r="AN304" s="34">
        <f t="shared" ca="1" si="59"/>
        <v>3.8499999999999996</v>
      </c>
      <c r="AO304" s="33">
        <f t="shared" ca="1" si="60"/>
        <v>5</v>
      </c>
      <c r="AP304" s="28" t="s">
        <v>274</v>
      </c>
      <c r="AQ304" s="25" t="s">
        <v>128</v>
      </c>
      <c r="AR304" s="28" t="s">
        <v>2651</v>
      </c>
      <c r="AS304" s="28" t="s">
        <v>2652</v>
      </c>
      <c r="AT304" s="28" t="s">
        <v>867</v>
      </c>
      <c r="AU304" s="23" t="s">
        <v>114</v>
      </c>
      <c r="AV304" s="23" t="s">
        <v>115</v>
      </c>
      <c r="AW304" s="25" t="s">
        <v>128</v>
      </c>
      <c r="AX304" s="25" t="s">
        <v>110</v>
      </c>
      <c r="AY304" s="25" t="s">
        <v>128</v>
      </c>
      <c r="AZ304" s="25" t="s">
        <v>128</v>
      </c>
      <c r="BA304" s="25" t="s">
        <v>128</v>
      </c>
      <c r="BB304" s="25" t="s">
        <v>128</v>
      </c>
      <c r="BC304" s="25" t="s">
        <v>128</v>
      </c>
      <c r="BD304" s="25" t="s">
        <v>128</v>
      </c>
      <c r="BE304" s="25" t="s">
        <v>128</v>
      </c>
      <c r="BF304" s="25" t="s">
        <v>110</v>
      </c>
      <c r="BG304" s="25" t="s">
        <v>110</v>
      </c>
      <c r="BH304" s="25" t="s">
        <v>128</v>
      </c>
      <c r="BI304" s="25" t="s">
        <v>114</v>
      </c>
      <c r="BJ304" s="23" t="s">
        <v>128</v>
      </c>
      <c r="BK304" t="s">
        <v>1042</v>
      </c>
      <c r="BL304" s="23" t="s">
        <v>866</v>
      </c>
      <c r="BM304" s="28">
        <v>234222000</v>
      </c>
      <c r="BN304" s="72">
        <f t="shared" si="48"/>
        <v>6.0836883116883116E-2</v>
      </c>
    </row>
    <row r="305" spans="1:66" ht="15">
      <c r="A305" s="28">
        <v>301</v>
      </c>
      <c r="B305" s="23" t="s">
        <v>869</v>
      </c>
      <c r="C305" s="28" t="s">
        <v>1446</v>
      </c>
      <c r="D305" s="27" t="s">
        <v>3445</v>
      </c>
      <c r="E305" s="43">
        <f ca="1">IF(AW305="Y","Defaulted",IF(OR(IFERROR(_xlfn.XLOOKUP(I305,Library!$J:$J,Library!$P:$P),AK305)=6,IFERROR(_xlfn.XLOOKUP(I305,Library!$J:$J,Library!$P:$P),AK305)=7),"N/A",AO305))</f>
        <v>5</v>
      </c>
      <c r="F305" s="25" t="str">
        <f t="shared" si="49"/>
        <v>Y</v>
      </c>
      <c r="G305" s="25" t="str">
        <f t="shared" si="50"/>
        <v>Y</v>
      </c>
      <c r="H305" s="25" t="s">
        <v>128</v>
      </c>
      <c r="I305" s="29" t="s">
        <v>2005</v>
      </c>
      <c r="J305" s="44" t="str">
        <f t="shared" si="57"/>
        <v>应急可转债</v>
      </c>
      <c r="K305" s="27" t="s">
        <v>25</v>
      </c>
      <c r="L305" s="29">
        <v>98.498999999999995</v>
      </c>
      <c r="M305" s="29">
        <v>98.921999999999997</v>
      </c>
      <c r="N305" s="29">
        <v>8.4172050147084612</v>
      </c>
      <c r="O305" s="29">
        <v>8.382764151056584</v>
      </c>
      <c r="P305" s="30">
        <v>5.5</v>
      </c>
      <c r="Q305" s="27" t="s">
        <v>126</v>
      </c>
      <c r="R305" s="31">
        <v>1</v>
      </c>
      <c r="S305" s="25" t="s">
        <v>3739</v>
      </c>
      <c r="T305" s="25" t="s">
        <v>110</v>
      </c>
      <c r="U305" s="25" t="s">
        <v>3740</v>
      </c>
      <c r="V305" s="25" t="s">
        <v>128</v>
      </c>
      <c r="W305" s="23" t="s">
        <v>8</v>
      </c>
      <c r="X305" s="23" t="s">
        <v>8</v>
      </c>
      <c r="Y305" s="23" t="s">
        <v>993</v>
      </c>
      <c r="Z305" s="23" t="s">
        <v>1109</v>
      </c>
      <c r="AA305" s="23" t="s">
        <v>114</v>
      </c>
      <c r="AB305" s="23" t="s">
        <v>108</v>
      </c>
      <c r="AC305" s="23" t="s">
        <v>114</v>
      </c>
      <c r="AD305" s="25" t="str">
        <f t="shared" ca="1" si="56"/>
        <v>N/A</v>
      </c>
      <c r="AE305" s="32">
        <v>400000000</v>
      </c>
      <c r="AF305" s="33">
        <f>VLOOKUP(J305,Library!A:B,2,0)</f>
        <v>5</v>
      </c>
      <c r="AG305" s="33">
        <f>VLOOKUP(J305,Library!A:G,7,0)</f>
        <v>3</v>
      </c>
      <c r="AH305" s="28" t="str">
        <f>VLOOKUP(W305,Library!W:X,2,0)</f>
        <v>N/A</v>
      </c>
      <c r="AI305" s="28" t="str">
        <f>VLOOKUP(X305,Library!Y:Z,2,0)</f>
        <v>N/A</v>
      </c>
      <c r="AJ305" s="28">
        <f>VLOOKUP(Y305,Library!AA:AB,2,0)</f>
        <v>4</v>
      </c>
      <c r="AK305" s="33">
        <f>IF(MAX(AH305,AI305,AJ305)=0,VLOOKUP(I305,Library!$J:$P,7,0),MAX(AH305,AI305,AJ305))</f>
        <v>4</v>
      </c>
      <c r="AL305" s="33">
        <f t="shared" ca="1" si="58"/>
        <v>5</v>
      </c>
      <c r="AM305" s="33">
        <f>VLOOKUP(AB305,Library!T:U,2,0)</f>
        <v>1</v>
      </c>
      <c r="AN305" s="34">
        <f t="shared" ca="1" si="59"/>
        <v>4.05</v>
      </c>
      <c r="AO305" s="33">
        <f t="shared" ca="1" si="60"/>
        <v>5</v>
      </c>
      <c r="AP305" s="28" t="s">
        <v>2656</v>
      </c>
      <c r="AQ305" s="25" t="s">
        <v>128</v>
      </c>
      <c r="AR305" s="28" t="s">
        <v>2657</v>
      </c>
      <c r="AS305" s="28" t="s">
        <v>2658</v>
      </c>
      <c r="AT305" s="28" t="s">
        <v>870</v>
      </c>
      <c r="AU305" s="23" t="s">
        <v>2659</v>
      </c>
      <c r="AV305" s="23" t="s">
        <v>130</v>
      </c>
      <c r="AW305" s="25" t="s">
        <v>128</v>
      </c>
      <c r="AX305" s="25" t="s">
        <v>110</v>
      </c>
      <c r="AY305" s="25" t="s">
        <v>128</v>
      </c>
      <c r="AZ305" s="25" t="s">
        <v>128</v>
      </c>
      <c r="BA305" s="25" t="s">
        <v>128</v>
      </c>
      <c r="BB305" s="25" t="s">
        <v>110</v>
      </c>
      <c r="BC305" s="25" t="s">
        <v>128</v>
      </c>
      <c r="BD305" s="25" t="s">
        <v>110</v>
      </c>
      <c r="BE305" s="25" t="s">
        <v>110</v>
      </c>
      <c r="BF305" s="25" t="s">
        <v>110</v>
      </c>
      <c r="BG305" s="25" t="s">
        <v>128</v>
      </c>
      <c r="BH305" s="25" t="s">
        <v>128</v>
      </c>
      <c r="BI305" s="25" t="s">
        <v>114</v>
      </c>
      <c r="BJ305" s="23" t="s">
        <v>128</v>
      </c>
      <c r="BK305" t="s">
        <v>1042</v>
      </c>
      <c r="BL305" s="23" t="s">
        <v>869</v>
      </c>
      <c r="BM305" s="28">
        <v>13940000</v>
      </c>
      <c r="BN305" s="72">
        <f t="shared" ref="BN305:BN363" si="61">BM305/AE305</f>
        <v>3.4849999999999999E-2</v>
      </c>
    </row>
    <row r="306" spans="1:66" ht="15">
      <c r="A306" s="28">
        <v>302</v>
      </c>
      <c r="B306" s="23" t="s">
        <v>871</v>
      </c>
      <c r="C306" s="28" t="s">
        <v>1447</v>
      </c>
      <c r="D306" s="27" t="s">
        <v>584</v>
      </c>
      <c r="E306" s="43">
        <f ca="1">IF(AW306="Y","Defaulted",IF(OR(IFERROR(_xlfn.XLOOKUP(I306,Library!$J:$J,Library!$P:$P),AK306)=6,IFERROR(_xlfn.XLOOKUP(I306,Library!$J:$J,Library!$P:$P),AK306)=7),"N/A",AO306))</f>
        <v>3</v>
      </c>
      <c r="F306" s="25" t="str">
        <f t="shared" si="49"/>
        <v>N</v>
      </c>
      <c r="G306" s="25" t="str">
        <f t="shared" si="50"/>
        <v>N</v>
      </c>
      <c r="H306" s="25" t="s">
        <v>128</v>
      </c>
      <c r="I306" s="29" t="s">
        <v>585</v>
      </c>
      <c r="J306" s="44" t="str">
        <f t="shared" si="57"/>
        <v>投资级别优先普通债</v>
      </c>
      <c r="K306" s="27" t="s">
        <v>24</v>
      </c>
      <c r="L306" s="29">
        <v>69.816000000000003</v>
      </c>
      <c r="M306" s="29">
        <v>70.244</v>
      </c>
      <c r="N306" s="29">
        <v>6.6227333145317893</v>
      </c>
      <c r="O306" s="29">
        <v>6.5820001864812347</v>
      </c>
      <c r="P306" s="30">
        <v>4.5</v>
      </c>
      <c r="Q306" s="27" t="s">
        <v>107</v>
      </c>
      <c r="R306" s="31">
        <v>2</v>
      </c>
      <c r="S306" s="25" t="s">
        <v>3709</v>
      </c>
      <c r="T306" s="25" t="s">
        <v>128</v>
      </c>
      <c r="U306" s="25" t="s">
        <v>3496</v>
      </c>
      <c r="V306" s="25" t="s">
        <v>128</v>
      </c>
      <c r="W306" s="23" t="s">
        <v>984</v>
      </c>
      <c r="X306" s="23" t="s">
        <v>985</v>
      </c>
      <c r="Y306" s="23" t="s">
        <v>984</v>
      </c>
      <c r="Z306" s="23" t="s">
        <v>1066</v>
      </c>
      <c r="AA306" s="23" t="s">
        <v>114</v>
      </c>
      <c r="AB306" s="23" t="s">
        <v>108</v>
      </c>
      <c r="AC306" s="23" t="s">
        <v>2327</v>
      </c>
      <c r="AD306" s="25">
        <f t="shared" ca="1" si="56"/>
        <v>43.627397260273973</v>
      </c>
      <c r="AE306" s="32">
        <v>2000000000</v>
      </c>
      <c r="AF306" s="33">
        <f>VLOOKUP(J306,Library!A:B,2,0)</f>
        <v>1</v>
      </c>
      <c r="AG306" s="33">
        <f>VLOOKUP(J306,Library!A:G,7,0)</f>
        <v>3</v>
      </c>
      <c r="AH306" s="28">
        <f>VLOOKUP(W306,Library!W:X,2,0)</f>
        <v>4</v>
      </c>
      <c r="AI306" s="28">
        <f>VLOOKUP(X306,Library!Y:Z,2,0)</f>
        <v>4</v>
      </c>
      <c r="AJ306" s="28">
        <f>VLOOKUP(Y306,Library!AA:AB,2,0)</f>
        <v>4</v>
      </c>
      <c r="AK306" s="33">
        <f>IF(MAX(AH306,AI306,AJ306)=0,VLOOKUP(I306,Library!$J:$P,7,0),MAX(AH306,AI306,AJ306))</f>
        <v>4</v>
      </c>
      <c r="AL306" s="33">
        <f t="shared" ca="1" si="58"/>
        <v>5</v>
      </c>
      <c r="AM306" s="33">
        <f>VLOOKUP(AB306,Library!T:U,2,0)</f>
        <v>1</v>
      </c>
      <c r="AN306" s="34">
        <f t="shared" ca="1" si="59"/>
        <v>2.65</v>
      </c>
      <c r="AO306" s="33">
        <f t="shared" ca="1" si="60"/>
        <v>3</v>
      </c>
      <c r="AP306" s="28" t="s">
        <v>2653</v>
      </c>
      <c r="AQ306" s="25" t="s">
        <v>128</v>
      </c>
      <c r="AR306" s="28" t="s">
        <v>586</v>
      </c>
      <c r="AS306" s="28" t="s">
        <v>587</v>
      </c>
      <c r="AT306" s="28" t="s">
        <v>588</v>
      </c>
      <c r="AU306" s="23" t="s">
        <v>114</v>
      </c>
      <c r="AV306" s="23" t="s">
        <v>115</v>
      </c>
      <c r="AW306" s="25" t="s">
        <v>128</v>
      </c>
      <c r="AX306" s="25" t="s">
        <v>128</v>
      </c>
      <c r="AY306" s="25" t="s">
        <v>128</v>
      </c>
      <c r="AZ306" s="25" t="s">
        <v>128</v>
      </c>
      <c r="BA306" s="25" t="s">
        <v>128</v>
      </c>
      <c r="BB306" s="25" t="s">
        <v>128</v>
      </c>
      <c r="BC306" s="25" t="s">
        <v>128</v>
      </c>
      <c r="BD306" s="25" t="s">
        <v>128</v>
      </c>
      <c r="BE306" s="25" t="s">
        <v>128</v>
      </c>
      <c r="BF306" s="25" t="s">
        <v>128</v>
      </c>
      <c r="BG306" s="25" t="s">
        <v>128</v>
      </c>
      <c r="BH306" s="25" t="s">
        <v>128</v>
      </c>
      <c r="BI306" s="25" t="s">
        <v>114</v>
      </c>
      <c r="BJ306" s="23" t="s">
        <v>128</v>
      </c>
      <c r="BK306" t="s">
        <v>1096</v>
      </c>
      <c r="BL306" s="23" t="s">
        <v>871</v>
      </c>
      <c r="BM306" s="28">
        <v>84400000</v>
      </c>
      <c r="BN306" s="72">
        <f t="shared" si="61"/>
        <v>4.2200000000000001E-2</v>
      </c>
    </row>
    <row r="307" spans="1:66" ht="15">
      <c r="A307" s="28">
        <v>303</v>
      </c>
      <c r="B307" s="23" t="s">
        <v>872</v>
      </c>
      <c r="C307" s="28" t="s">
        <v>1448</v>
      </c>
      <c r="D307" s="27" t="s">
        <v>2795</v>
      </c>
      <c r="E307" s="43">
        <f ca="1">IF(AW307="Y","Defaulted",IF(OR(IFERROR(_xlfn.XLOOKUP(I307,Library!$J:$J,Library!$P:$P),AK307)=6,IFERROR(_xlfn.XLOOKUP(I307,Library!$J:$J,Library!$P:$P),AK307)=7),"N/A",AO307))</f>
        <v>4</v>
      </c>
      <c r="F307" s="25" t="str">
        <f t="shared" si="49"/>
        <v>Y</v>
      </c>
      <c r="G307" s="25" t="str">
        <f t="shared" si="50"/>
        <v>Y</v>
      </c>
      <c r="H307" s="25" t="s">
        <v>128</v>
      </c>
      <c r="I307" s="29" t="s">
        <v>2006</v>
      </c>
      <c r="J307" s="44" t="str">
        <f t="shared" si="57"/>
        <v>永续债/优先股</v>
      </c>
      <c r="K307" s="27" t="s">
        <v>24</v>
      </c>
      <c r="L307" s="29">
        <v>99.012</v>
      </c>
      <c r="M307" s="29">
        <v>99.507000000000005</v>
      </c>
      <c r="N307" s="29">
        <v>8.3155786435419294</v>
      </c>
      <c r="O307" s="29">
        <v>8.2752182943444446</v>
      </c>
      <c r="P307" s="30">
        <v>5.75</v>
      </c>
      <c r="Q307" s="27" t="s">
        <v>126</v>
      </c>
      <c r="R307" s="31">
        <v>2</v>
      </c>
      <c r="S307" s="25" t="s">
        <v>3581</v>
      </c>
      <c r="T307" s="25" t="s">
        <v>110</v>
      </c>
      <c r="U307" s="25" t="s">
        <v>3741</v>
      </c>
      <c r="V307" s="25" t="s">
        <v>128</v>
      </c>
      <c r="W307" s="23" t="s">
        <v>995</v>
      </c>
      <c r="X307" s="23" t="s">
        <v>996</v>
      </c>
      <c r="Y307" s="23" t="s">
        <v>995</v>
      </c>
      <c r="Z307" s="23" t="s">
        <v>1109</v>
      </c>
      <c r="AA307" s="23" t="s">
        <v>114</v>
      </c>
      <c r="AB307" s="23" t="s">
        <v>108</v>
      </c>
      <c r="AC307" s="23" t="s">
        <v>114</v>
      </c>
      <c r="AD307" s="25" t="str">
        <f t="shared" ca="1" si="56"/>
        <v>N/A</v>
      </c>
      <c r="AE307" s="32">
        <v>1000000000</v>
      </c>
      <c r="AF307" s="33">
        <f>VLOOKUP(J307,Library!A:B,2,0)</f>
        <v>3</v>
      </c>
      <c r="AG307" s="33">
        <f>VLOOKUP(J307,Library!A:G,7,0)</f>
        <v>3</v>
      </c>
      <c r="AH307" s="28">
        <f>VLOOKUP(W307,Library!W:X,2,0)</f>
        <v>5</v>
      </c>
      <c r="AI307" s="28">
        <f>VLOOKUP(X307,Library!Y:Z,2,0)</f>
        <v>5</v>
      </c>
      <c r="AJ307" s="28">
        <f>VLOOKUP(Y307,Library!AA:AB,2,0)</f>
        <v>5</v>
      </c>
      <c r="AK307" s="33">
        <f>IF(MAX(AH307,AI307,AJ307)=0,VLOOKUP(I307,Library!$J:$P,7,0),MAX(AH307,AI307,AJ307))</f>
        <v>5</v>
      </c>
      <c r="AL307" s="33">
        <f t="shared" ca="1" si="58"/>
        <v>5</v>
      </c>
      <c r="AM307" s="33">
        <f>VLOOKUP(AB307,Library!T:U,2,0)</f>
        <v>1</v>
      </c>
      <c r="AN307" s="34">
        <f t="shared" ca="1" si="59"/>
        <v>3.5999999999999996</v>
      </c>
      <c r="AO307" s="33">
        <f t="shared" ca="1" si="60"/>
        <v>4</v>
      </c>
      <c r="AP307" s="28" t="s">
        <v>136</v>
      </c>
      <c r="AQ307" s="25" t="s">
        <v>128</v>
      </c>
      <c r="AR307" s="28" t="s">
        <v>2660</v>
      </c>
      <c r="AS307" s="28" t="s">
        <v>2661</v>
      </c>
      <c r="AT307" s="28" t="s">
        <v>1865</v>
      </c>
      <c r="AU307" s="23" t="s">
        <v>2314</v>
      </c>
      <c r="AV307" s="23" t="s">
        <v>130</v>
      </c>
      <c r="AW307" s="25" t="s">
        <v>128</v>
      </c>
      <c r="AX307" s="25" t="s">
        <v>110</v>
      </c>
      <c r="AY307" s="25" t="s">
        <v>128</v>
      </c>
      <c r="AZ307" s="25" t="s">
        <v>128</v>
      </c>
      <c r="BA307" s="25" t="s">
        <v>128</v>
      </c>
      <c r="BB307" s="25" t="s">
        <v>110</v>
      </c>
      <c r="BC307" s="25" t="s">
        <v>128</v>
      </c>
      <c r="BD307" s="25" t="s">
        <v>110</v>
      </c>
      <c r="BE307" s="25" t="s">
        <v>110</v>
      </c>
      <c r="BF307" s="25" t="s">
        <v>128</v>
      </c>
      <c r="BG307" s="25" t="s">
        <v>128</v>
      </c>
      <c r="BH307" s="25" t="s">
        <v>128</v>
      </c>
      <c r="BI307" s="25" t="s">
        <v>114</v>
      </c>
      <c r="BJ307" s="23" t="s">
        <v>128</v>
      </c>
      <c r="BK307" t="s">
        <v>1113</v>
      </c>
      <c r="BL307" s="23" t="s">
        <v>872</v>
      </c>
      <c r="BM307" s="28">
        <v>51116000</v>
      </c>
      <c r="BN307" s="72">
        <f t="shared" si="61"/>
        <v>5.1116000000000002E-2</v>
      </c>
    </row>
    <row r="308" spans="1:66" ht="15">
      <c r="A308" s="28">
        <v>304</v>
      </c>
      <c r="B308" s="23" t="s">
        <v>874</v>
      </c>
      <c r="C308" s="28" t="s">
        <v>1449</v>
      </c>
      <c r="D308" s="27" t="s">
        <v>873</v>
      </c>
      <c r="E308" s="43" t="str">
        <f>IF(AW308="Y","Defaulted",IF(OR(IFERROR(_xlfn.XLOOKUP(I308,Library!$J:$J,Library!$P:$P),AK308)=6,IFERROR(_xlfn.XLOOKUP(I308,Library!$J:$J,Library!$P:$P),AK308)=7),"N/A",AO308))</f>
        <v>N/A</v>
      </c>
      <c r="F308" s="25" t="str">
        <f t="shared" si="49"/>
        <v>Y</v>
      </c>
      <c r="G308" s="25" t="str">
        <f t="shared" si="50"/>
        <v>Y</v>
      </c>
      <c r="H308" s="25" t="s">
        <v>128</v>
      </c>
      <c r="I308" s="29" t="s">
        <v>2007</v>
      </c>
      <c r="J308" s="44" t="str">
        <f t="shared" si="57"/>
        <v>多担保人债券</v>
      </c>
      <c r="K308" s="27" t="s">
        <v>24</v>
      </c>
      <c r="L308" s="29">
        <v>99.225999999999999</v>
      </c>
      <c r="M308" s="29">
        <v>99.528999999999996</v>
      </c>
      <c r="N308" s="29">
        <v>5.7898945964213979</v>
      </c>
      <c r="O308" s="29">
        <v>5.4278088364526518</v>
      </c>
      <c r="P308" s="30">
        <v>4.875</v>
      </c>
      <c r="Q308" s="27" t="s">
        <v>107</v>
      </c>
      <c r="R308" s="31">
        <v>2</v>
      </c>
      <c r="S308" s="25" t="s">
        <v>3742</v>
      </c>
      <c r="T308" s="25" t="s">
        <v>110</v>
      </c>
      <c r="U308" s="25" t="s">
        <v>3743</v>
      </c>
      <c r="V308" s="25" t="s">
        <v>128</v>
      </c>
      <c r="W308" s="23" t="s">
        <v>1001</v>
      </c>
      <c r="X308" s="23" t="s">
        <v>1003</v>
      </c>
      <c r="Y308" s="23" t="s">
        <v>999</v>
      </c>
      <c r="Z308" s="23" t="s">
        <v>1066</v>
      </c>
      <c r="AA308" s="23" t="s">
        <v>1056</v>
      </c>
      <c r="AB308" s="23" t="s">
        <v>108</v>
      </c>
      <c r="AC308" s="23" t="s">
        <v>2223</v>
      </c>
      <c r="AD308" s="25">
        <f t="shared" ca="1" si="56"/>
        <v>0.87397260273972599</v>
      </c>
      <c r="AE308" s="32">
        <v>700000000</v>
      </c>
      <c r="AF308" s="33">
        <f>VLOOKUP(J308,Library!A:B,2,0)</f>
        <v>3</v>
      </c>
      <c r="AG308" s="33">
        <f>VLOOKUP(J308,Library!A:G,7,0)</f>
        <v>3</v>
      </c>
      <c r="AH308" s="28">
        <f>VLOOKUP(W308,Library!W:X,2,0)</f>
        <v>6</v>
      </c>
      <c r="AI308" s="28">
        <f>VLOOKUP(X308,Library!Y:Z,2,0)</f>
        <v>6</v>
      </c>
      <c r="AJ308" s="28">
        <f>VLOOKUP(Y308,Library!AA:AB,2,0)</f>
        <v>5</v>
      </c>
      <c r="AK308" s="33">
        <f>IF(MAX(AH308,AI308,AJ308)=0,VLOOKUP(I308,Library!$J:$P,7,0),MAX(AH308,AI308,AJ308))</f>
        <v>6</v>
      </c>
      <c r="AL308" s="33">
        <f t="shared" ca="1" si="58"/>
        <v>2</v>
      </c>
      <c r="AM308" s="33">
        <f>VLOOKUP(AB308,Library!T:U,2,0)</f>
        <v>1</v>
      </c>
      <c r="AN308" s="34">
        <f t="shared" ca="1" si="59"/>
        <v>3.55</v>
      </c>
      <c r="AO308" s="33">
        <f t="shared" ca="1" si="60"/>
        <v>4</v>
      </c>
      <c r="AP308" s="28" t="s">
        <v>136</v>
      </c>
      <c r="AQ308" s="25" t="s">
        <v>128</v>
      </c>
      <c r="AR308" s="28" t="s">
        <v>2662</v>
      </c>
      <c r="AS308" s="28" t="s">
        <v>2663</v>
      </c>
      <c r="AT308" s="28" t="s">
        <v>873</v>
      </c>
      <c r="AU308" s="23" t="s">
        <v>2292</v>
      </c>
      <c r="AV308" s="23" t="s">
        <v>35</v>
      </c>
      <c r="AW308" s="25" t="s">
        <v>128</v>
      </c>
      <c r="AX308" s="25" t="s">
        <v>128</v>
      </c>
      <c r="AY308" s="25" t="s">
        <v>128</v>
      </c>
      <c r="AZ308" s="25" t="s">
        <v>128</v>
      </c>
      <c r="BA308" s="25" t="s">
        <v>128</v>
      </c>
      <c r="BB308" s="25" t="s">
        <v>128</v>
      </c>
      <c r="BC308" s="25" t="s">
        <v>128</v>
      </c>
      <c r="BD308" s="25" t="s">
        <v>128</v>
      </c>
      <c r="BE308" s="25" t="s">
        <v>128</v>
      </c>
      <c r="BF308" s="25" t="s">
        <v>128</v>
      </c>
      <c r="BG308" s="25" t="s">
        <v>128</v>
      </c>
      <c r="BH308" s="25" t="s">
        <v>110</v>
      </c>
      <c r="BI308" s="25" t="s">
        <v>114</v>
      </c>
      <c r="BJ308" s="23" t="s">
        <v>128</v>
      </c>
      <c r="BK308" t="s">
        <v>1113</v>
      </c>
      <c r="BL308" s="23" t="s">
        <v>874</v>
      </c>
      <c r="BM308" s="28">
        <v>70418000</v>
      </c>
      <c r="BN308" s="72">
        <f t="shared" si="61"/>
        <v>0.10059714285714286</v>
      </c>
    </row>
    <row r="309" spans="1:66" ht="15">
      <c r="A309" s="28">
        <v>305</v>
      </c>
      <c r="B309" s="23" t="s">
        <v>875</v>
      </c>
      <c r="C309" s="28" t="s">
        <v>1450</v>
      </c>
      <c r="D309" s="27" t="s">
        <v>876</v>
      </c>
      <c r="E309" s="43">
        <f ca="1">IF(AW309="Y","Defaulted",IF(OR(IFERROR(_xlfn.XLOOKUP(I309,Library!$J:$J,Library!$P:$P),AK309)=6,IFERROR(_xlfn.XLOOKUP(I309,Library!$J:$J,Library!$P:$P),AK309)=7),"N/A",AO309))</f>
        <v>4</v>
      </c>
      <c r="F309" s="25" t="str">
        <f t="shared" si="49"/>
        <v>N</v>
      </c>
      <c r="G309" s="25" t="str">
        <f t="shared" si="50"/>
        <v>Y</v>
      </c>
      <c r="H309" s="25" t="s">
        <v>128</v>
      </c>
      <c r="I309" s="29" t="s">
        <v>2008</v>
      </c>
      <c r="J309" s="44" t="str">
        <f t="shared" si="57"/>
        <v>保释债（Bail in feature）</v>
      </c>
      <c r="K309" s="27" t="s">
        <v>25</v>
      </c>
      <c r="L309" s="29">
        <v>99.790999999999997</v>
      </c>
      <c r="M309" s="29">
        <v>99.861000000000004</v>
      </c>
      <c r="N309" s="29">
        <v>4.1828104915517619</v>
      </c>
      <c r="O309" s="29">
        <v>4.1036865031614109</v>
      </c>
      <c r="P309" s="30">
        <v>3.95</v>
      </c>
      <c r="Q309" s="27" t="s">
        <v>107</v>
      </c>
      <c r="R309" s="31">
        <v>2</v>
      </c>
      <c r="S309" s="25" t="s">
        <v>3557</v>
      </c>
      <c r="T309" s="25" t="s">
        <v>128</v>
      </c>
      <c r="U309" s="25" t="s">
        <v>3496</v>
      </c>
      <c r="V309" s="25" t="s">
        <v>128</v>
      </c>
      <c r="W309" s="23" t="s">
        <v>980</v>
      </c>
      <c r="X309" s="23" t="s">
        <v>985</v>
      </c>
      <c r="Y309" s="23" t="s">
        <v>974</v>
      </c>
      <c r="Z309" s="23" t="s">
        <v>1066</v>
      </c>
      <c r="AA309" s="23" t="s">
        <v>114</v>
      </c>
      <c r="AB309" s="23" t="s">
        <v>108</v>
      </c>
      <c r="AC309" s="23" t="s">
        <v>2329</v>
      </c>
      <c r="AD309" s="25">
        <f t="shared" ca="1" si="56"/>
        <v>0.9123287671232877</v>
      </c>
      <c r="AE309" s="32">
        <v>1500000000</v>
      </c>
      <c r="AF309" s="33">
        <f>VLOOKUP(J309,Library!A:B,2,0)</f>
        <v>3</v>
      </c>
      <c r="AG309" s="33">
        <f>VLOOKUP(J309,Library!A:G,7,0)</f>
        <v>3</v>
      </c>
      <c r="AH309" s="28">
        <f>VLOOKUP(W309,Library!W:X,2,0)</f>
        <v>3</v>
      </c>
      <c r="AI309" s="28">
        <f>VLOOKUP(X309,Library!Y:Z,2,0)</f>
        <v>4</v>
      </c>
      <c r="AJ309" s="28">
        <f>VLOOKUP(Y309,Library!AA:AB,2,0)</f>
        <v>3</v>
      </c>
      <c r="AK309" s="33">
        <f>IF(MAX(AH309,AI309,AJ309)=0,VLOOKUP(I309,Library!$J:$P,7,0),MAX(AH309,AI309,AJ309))</f>
        <v>4</v>
      </c>
      <c r="AL309" s="33">
        <f t="shared" ca="1" si="58"/>
        <v>2</v>
      </c>
      <c r="AM309" s="33">
        <f>VLOOKUP(AB309,Library!T:U,2,0)</f>
        <v>1</v>
      </c>
      <c r="AN309" s="34">
        <f t="shared" ca="1" si="59"/>
        <v>3.05</v>
      </c>
      <c r="AO309" s="33">
        <f t="shared" ca="1" si="60"/>
        <v>4</v>
      </c>
      <c r="AP309" s="28" t="s">
        <v>274</v>
      </c>
      <c r="AQ309" s="25" t="s">
        <v>128</v>
      </c>
      <c r="AR309" s="28" t="s">
        <v>2664</v>
      </c>
      <c r="AS309" s="28" t="s">
        <v>2665</v>
      </c>
      <c r="AT309" s="28" t="s">
        <v>876</v>
      </c>
      <c r="AU309" s="23" t="s">
        <v>114</v>
      </c>
      <c r="AV309" s="23" t="s">
        <v>115</v>
      </c>
      <c r="AW309" s="25" t="s">
        <v>128</v>
      </c>
      <c r="AX309" s="25" t="s">
        <v>128</v>
      </c>
      <c r="AY309" s="25" t="s">
        <v>128</v>
      </c>
      <c r="AZ309" s="25" t="s">
        <v>128</v>
      </c>
      <c r="BA309" s="25" t="s">
        <v>128</v>
      </c>
      <c r="BB309" s="25" t="s">
        <v>128</v>
      </c>
      <c r="BC309" s="25" t="s">
        <v>128</v>
      </c>
      <c r="BD309" s="25" t="s">
        <v>128</v>
      </c>
      <c r="BE309" s="25" t="s">
        <v>128</v>
      </c>
      <c r="BF309" s="25" t="s">
        <v>128</v>
      </c>
      <c r="BG309" s="25" t="s">
        <v>110</v>
      </c>
      <c r="BH309" s="25" t="s">
        <v>128</v>
      </c>
      <c r="BI309" s="25" t="s">
        <v>114</v>
      </c>
      <c r="BJ309" s="23" t="s">
        <v>128</v>
      </c>
      <c r="BK309" t="s">
        <v>1042</v>
      </c>
      <c r="BL309" s="23" t="s">
        <v>875</v>
      </c>
      <c r="BM309" s="28">
        <v>280033000</v>
      </c>
      <c r="BN309" s="72">
        <f t="shared" si="61"/>
        <v>0.18668866666666667</v>
      </c>
    </row>
    <row r="310" spans="1:66" ht="15">
      <c r="A310" s="28">
        <v>306</v>
      </c>
      <c r="B310" s="23" t="s">
        <v>877</v>
      </c>
      <c r="C310" s="28" t="s">
        <v>1451</v>
      </c>
      <c r="D310" s="27" t="s">
        <v>1676</v>
      </c>
      <c r="E310" s="43">
        <f ca="1">IF(AW310="Y","Defaulted",IF(OR(IFERROR(_xlfn.XLOOKUP(I310,Library!$J:$J,Library!$P:$P),AK310)=6,IFERROR(_xlfn.XLOOKUP(I310,Library!$J:$J,Library!$P:$P),AK310)=7),"N/A",AO310))</f>
        <v>5</v>
      </c>
      <c r="F310" s="25" t="str">
        <f t="shared" si="49"/>
        <v>Y</v>
      </c>
      <c r="G310" s="25" t="str">
        <f t="shared" si="50"/>
        <v>Y</v>
      </c>
      <c r="H310" s="25" t="s">
        <v>128</v>
      </c>
      <c r="I310" s="29" t="s">
        <v>2008</v>
      </c>
      <c r="J310" s="44" t="str">
        <f t="shared" si="57"/>
        <v>应急可转债</v>
      </c>
      <c r="K310" s="27" t="s">
        <v>25</v>
      </c>
      <c r="L310" s="29">
        <v>100.187</v>
      </c>
      <c r="M310" s="29">
        <v>100.3</v>
      </c>
      <c r="N310" s="29">
        <v>8.2628123599112424</v>
      </c>
      <c r="O310" s="29">
        <v>8.2536245505791168</v>
      </c>
      <c r="P310" s="30">
        <v>5.75</v>
      </c>
      <c r="Q310" s="27" t="s">
        <v>126</v>
      </c>
      <c r="R310" s="31">
        <v>2</v>
      </c>
      <c r="S310" s="25" t="s">
        <v>3744</v>
      </c>
      <c r="T310" s="25" t="s">
        <v>110</v>
      </c>
      <c r="U310" s="25" t="s">
        <v>3745</v>
      </c>
      <c r="V310" s="25" t="s">
        <v>128</v>
      </c>
      <c r="W310" s="23" t="s">
        <v>8</v>
      </c>
      <c r="X310" s="23" t="s">
        <v>996</v>
      </c>
      <c r="Y310" s="23" t="s">
        <v>989</v>
      </c>
      <c r="Z310" s="23" t="s">
        <v>1109</v>
      </c>
      <c r="AA310" s="23" t="s">
        <v>114</v>
      </c>
      <c r="AB310" s="23" t="s">
        <v>108</v>
      </c>
      <c r="AC310" s="23" t="s">
        <v>114</v>
      </c>
      <c r="AD310" s="25" t="str">
        <f t="shared" ref="AD310:AD346" ca="1" si="62">IF(AC310="N/A","N/A",(AC310-TODAY())/365)</f>
        <v>N/A</v>
      </c>
      <c r="AE310" s="32">
        <v>1500000000</v>
      </c>
      <c r="AF310" s="33">
        <f>VLOOKUP(J310,Library!A:B,2,0)</f>
        <v>5</v>
      </c>
      <c r="AG310" s="33">
        <f>VLOOKUP(J310,Library!A:G,7,0)</f>
        <v>3</v>
      </c>
      <c r="AH310" s="28" t="str">
        <f>VLOOKUP(W310,Library!W:X,2,0)</f>
        <v>N/A</v>
      </c>
      <c r="AI310" s="28">
        <f>VLOOKUP(X310,Library!Y:Z,2,0)</f>
        <v>5</v>
      </c>
      <c r="AJ310" s="28">
        <f>VLOOKUP(Y310,Library!AA:AB,2,0)</f>
        <v>4</v>
      </c>
      <c r="AK310" s="33">
        <f>IF(MAX(AH310,AI310,AJ310)=0,VLOOKUP(I310,Library!$J:$P,7,0),MAX(AH310,AI310,AJ310))</f>
        <v>5</v>
      </c>
      <c r="AL310" s="33">
        <f t="shared" ca="1" si="58"/>
        <v>5</v>
      </c>
      <c r="AM310" s="33">
        <f>VLOOKUP(AB310,Library!T:U,2,0)</f>
        <v>1</v>
      </c>
      <c r="AN310" s="34">
        <f t="shared" ca="1" si="59"/>
        <v>4.3</v>
      </c>
      <c r="AO310" s="33">
        <f t="shared" ca="1" si="60"/>
        <v>5</v>
      </c>
      <c r="AP310" s="28" t="s">
        <v>614</v>
      </c>
      <c r="AQ310" s="25" t="s">
        <v>128</v>
      </c>
      <c r="AR310" s="28" t="s">
        <v>2664</v>
      </c>
      <c r="AS310" s="28" t="s">
        <v>2665</v>
      </c>
      <c r="AT310" s="28" t="s">
        <v>876</v>
      </c>
      <c r="AU310" s="23" t="s">
        <v>2666</v>
      </c>
      <c r="AV310" s="23" t="s">
        <v>130</v>
      </c>
      <c r="AW310" s="25" t="s">
        <v>128</v>
      </c>
      <c r="AX310" s="25" t="s">
        <v>110</v>
      </c>
      <c r="AY310" s="25" t="s">
        <v>128</v>
      </c>
      <c r="AZ310" s="25" t="s">
        <v>128</v>
      </c>
      <c r="BA310" s="25" t="s">
        <v>128</v>
      </c>
      <c r="BB310" s="25" t="s">
        <v>110</v>
      </c>
      <c r="BC310" s="25" t="s">
        <v>128</v>
      </c>
      <c r="BD310" s="25" t="s">
        <v>110</v>
      </c>
      <c r="BE310" s="25" t="s">
        <v>110</v>
      </c>
      <c r="BF310" s="25" t="s">
        <v>110</v>
      </c>
      <c r="BG310" s="25" t="s">
        <v>110</v>
      </c>
      <c r="BH310" s="25" t="s">
        <v>128</v>
      </c>
      <c r="BI310" s="25" t="s">
        <v>114</v>
      </c>
      <c r="BJ310" s="23" t="s">
        <v>128</v>
      </c>
      <c r="BK310" t="s">
        <v>1042</v>
      </c>
      <c r="BL310" s="23" t="s">
        <v>877</v>
      </c>
      <c r="BM310" s="28">
        <v>427866000</v>
      </c>
      <c r="BN310" s="72">
        <f t="shared" si="61"/>
        <v>0.285244</v>
      </c>
    </row>
    <row r="311" spans="1:66" ht="15">
      <c r="A311" s="28">
        <v>307</v>
      </c>
      <c r="B311" s="23" t="s">
        <v>878</v>
      </c>
      <c r="C311" s="28" t="s">
        <v>1452</v>
      </c>
      <c r="D311" s="27" t="s">
        <v>879</v>
      </c>
      <c r="E311" s="43" t="str">
        <f>IF(AW311="Y","Defaulted",IF(OR(IFERROR(_xlfn.XLOOKUP(I311,Library!$J:$J,Library!$P:$P),AK311)=6,IFERROR(_xlfn.XLOOKUP(I311,Library!$J:$J,Library!$P:$P),AK311)=7),"N/A",AO311))</f>
        <v>N/A</v>
      </c>
      <c r="F311" s="25" t="str">
        <f t="shared" si="49"/>
        <v>Y</v>
      </c>
      <c r="G311" s="25" t="str">
        <f t="shared" si="50"/>
        <v>Y</v>
      </c>
      <c r="H311" s="25" t="s">
        <v>128</v>
      </c>
      <c r="I311" s="29" t="s">
        <v>2009</v>
      </c>
      <c r="J311" s="44" t="str">
        <f t="shared" si="57"/>
        <v>多担保人债券</v>
      </c>
      <c r="K311" s="27" t="s">
        <v>24</v>
      </c>
      <c r="L311" s="29">
        <v>98.646000000000001</v>
      </c>
      <c r="M311" s="29">
        <v>98.938000000000002</v>
      </c>
      <c r="N311" s="29">
        <v>5.5034474480690978</v>
      </c>
      <c r="O311" s="29">
        <v>5.2849022670469799</v>
      </c>
      <c r="P311" s="30">
        <v>4.5</v>
      </c>
      <c r="Q311" s="27" t="s">
        <v>107</v>
      </c>
      <c r="R311" s="31">
        <v>2</v>
      </c>
      <c r="S311" s="25" t="s">
        <v>3634</v>
      </c>
      <c r="T311" s="25" t="s">
        <v>110</v>
      </c>
      <c r="U311" s="25" t="s">
        <v>3746</v>
      </c>
      <c r="V311" s="25" t="s">
        <v>128</v>
      </c>
      <c r="W311" s="23" t="s">
        <v>993</v>
      </c>
      <c r="X311" s="23" t="s">
        <v>996</v>
      </c>
      <c r="Y311" s="23" t="s">
        <v>1017</v>
      </c>
      <c r="Z311" s="23" t="s">
        <v>1066</v>
      </c>
      <c r="AA311" s="23" t="s">
        <v>1056</v>
      </c>
      <c r="AB311" s="23" t="s">
        <v>108</v>
      </c>
      <c r="AC311" s="23" t="s">
        <v>2330</v>
      </c>
      <c r="AD311" s="25">
        <f t="shared" ca="1" si="62"/>
        <v>1.4219178082191781</v>
      </c>
      <c r="AE311" s="32">
        <v>500000000</v>
      </c>
      <c r="AF311" s="33">
        <f>VLOOKUP(J311,Library!A:B,2,0)</f>
        <v>3</v>
      </c>
      <c r="AG311" s="33">
        <f>VLOOKUP(J311,Library!A:G,7,0)</f>
        <v>3</v>
      </c>
      <c r="AH311" s="28">
        <f>VLOOKUP(W311,Library!W:X,2,0)</f>
        <v>4</v>
      </c>
      <c r="AI311" s="28">
        <f>VLOOKUP(X311,Library!Y:Z,2,0)</f>
        <v>5</v>
      </c>
      <c r="AJ311" s="28" t="str">
        <f>VLOOKUP(Y311,Library!AA:AB,2,0)</f>
        <v>N/A</v>
      </c>
      <c r="AK311" s="33">
        <f>IF(MAX(AH311,AI311,AJ311)=0,VLOOKUP(I311,Library!$J:$P,7,0),MAX(AH311,AI311,AJ311))</f>
        <v>5</v>
      </c>
      <c r="AL311" s="33">
        <f t="shared" ca="1" si="58"/>
        <v>3</v>
      </c>
      <c r="AM311" s="33">
        <f>VLOOKUP(AB311,Library!T:U,2,0)</f>
        <v>1</v>
      </c>
      <c r="AN311" s="34">
        <f t="shared" ca="1" si="59"/>
        <v>3.3999999999999995</v>
      </c>
      <c r="AO311" s="33">
        <f t="shared" ca="1" si="60"/>
        <v>4</v>
      </c>
      <c r="AP311" s="28" t="s">
        <v>2667</v>
      </c>
      <c r="AQ311" s="25" t="s">
        <v>128</v>
      </c>
      <c r="AR311" s="28" t="s">
        <v>2668</v>
      </c>
      <c r="AS311" s="28" t="s">
        <v>2669</v>
      </c>
      <c r="AT311" s="28" t="s">
        <v>1866</v>
      </c>
      <c r="AU311" s="23" t="s">
        <v>2670</v>
      </c>
      <c r="AV311" s="23" t="s">
        <v>35</v>
      </c>
      <c r="AW311" s="25" t="s">
        <v>128</v>
      </c>
      <c r="AX311" s="25" t="s">
        <v>128</v>
      </c>
      <c r="AY311" s="25" t="s">
        <v>128</v>
      </c>
      <c r="AZ311" s="25" t="s">
        <v>128</v>
      </c>
      <c r="BA311" s="25" t="s">
        <v>128</v>
      </c>
      <c r="BB311" s="25" t="s">
        <v>128</v>
      </c>
      <c r="BC311" s="25" t="s">
        <v>128</v>
      </c>
      <c r="BD311" s="25" t="s">
        <v>128</v>
      </c>
      <c r="BE311" s="25" t="s">
        <v>128</v>
      </c>
      <c r="BF311" s="25" t="s">
        <v>128</v>
      </c>
      <c r="BG311" s="25" t="s">
        <v>128</v>
      </c>
      <c r="BH311" s="25" t="s">
        <v>110</v>
      </c>
      <c r="BI311" s="25" t="s">
        <v>114</v>
      </c>
      <c r="BJ311" s="23" t="s">
        <v>128</v>
      </c>
      <c r="BK311" t="s">
        <v>1113</v>
      </c>
      <c r="BL311" s="23" t="s">
        <v>878</v>
      </c>
      <c r="BM311" s="28">
        <v>13310000</v>
      </c>
      <c r="BN311" s="72">
        <f t="shared" si="61"/>
        <v>2.6620000000000001E-2</v>
      </c>
    </row>
    <row r="312" spans="1:66" ht="15">
      <c r="A312" s="28">
        <v>308</v>
      </c>
      <c r="B312" s="23" t="s">
        <v>881</v>
      </c>
      <c r="C312" s="28" t="s">
        <v>1453</v>
      </c>
      <c r="D312" s="27" t="s">
        <v>880</v>
      </c>
      <c r="E312" s="43">
        <f ca="1">IF(AW312="Y","Defaulted",IF(OR(IFERROR(_xlfn.XLOOKUP(I312,Library!$J:$J,Library!$P:$P),AK312)=6,IFERROR(_xlfn.XLOOKUP(I312,Library!$J:$J,Library!$P:$P),AK312)=7),"N/A",AO312))</f>
        <v>5</v>
      </c>
      <c r="F312" s="25" t="str">
        <f t="shared" si="49"/>
        <v>Y</v>
      </c>
      <c r="G312" s="25" t="str">
        <f t="shared" si="50"/>
        <v>Y</v>
      </c>
      <c r="H312" s="25" t="s">
        <v>128</v>
      </c>
      <c r="I312" s="29" t="s">
        <v>2010</v>
      </c>
      <c r="J312" s="44" t="str">
        <f t="shared" si="57"/>
        <v>应急可转债</v>
      </c>
      <c r="K312" s="27" t="s">
        <v>25</v>
      </c>
      <c r="L312" s="29">
        <v>99.801000000000002</v>
      </c>
      <c r="M312" s="29">
        <v>99.918999999999997</v>
      </c>
      <c r="N312" s="29">
        <v>4.5519728884608552</v>
      </c>
      <c r="O312" s="29">
        <v>4.398160164225505</v>
      </c>
      <c r="P312" s="30">
        <v>4.3</v>
      </c>
      <c r="Q312" s="27" t="s">
        <v>107</v>
      </c>
      <c r="R312" s="31">
        <v>2</v>
      </c>
      <c r="S312" s="25" t="s">
        <v>3674</v>
      </c>
      <c r="T312" s="25" t="s">
        <v>128</v>
      </c>
      <c r="U312" s="25" t="s">
        <v>3496</v>
      </c>
      <c r="V312" s="25" t="s">
        <v>128</v>
      </c>
      <c r="W312" s="23" t="s">
        <v>989</v>
      </c>
      <c r="X312" s="23" t="s">
        <v>990</v>
      </c>
      <c r="Y312" s="23" t="s">
        <v>984</v>
      </c>
      <c r="Z312" s="23" t="s">
        <v>1092</v>
      </c>
      <c r="AA312" s="23" t="s">
        <v>114</v>
      </c>
      <c r="AB312" s="23" t="s">
        <v>108</v>
      </c>
      <c r="AC312" s="23" t="s">
        <v>2331</v>
      </c>
      <c r="AD312" s="25">
        <f t="shared" ca="1" si="62"/>
        <v>0.80821917808219179</v>
      </c>
      <c r="AE312" s="32">
        <v>1250000000</v>
      </c>
      <c r="AF312" s="33">
        <f>VLOOKUP(J312,Library!A:B,2,0)</f>
        <v>5</v>
      </c>
      <c r="AG312" s="33">
        <f>VLOOKUP(J312,Library!A:G,7,0)</f>
        <v>3</v>
      </c>
      <c r="AH312" s="28">
        <f>VLOOKUP(W312,Library!W:X,2,0)</f>
        <v>4</v>
      </c>
      <c r="AI312" s="28">
        <f>VLOOKUP(X312,Library!Y:Z,2,0)</f>
        <v>4</v>
      </c>
      <c r="AJ312" s="28">
        <f>VLOOKUP(Y312,Library!AA:AB,2,0)</f>
        <v>4</v>
      </c>
      <c r="AK312" s="33">
        <f>IF(MAX(AH312,AI312,AJ312)=0,VLOOKUP(I312,Library!$J:$P,7,0),MAX(AH312,AI312,AJ312))</f>
        <v>4</v>
      </c>
      <c r="AL312" s="33">
        <f t="shared" ca="1" si="58"/>
        <v>2</v>
      </c>
      <c r="AM312" s="33">
        <f>VLOOKUP(AB312,Library!T:U,2,0)</f>
        <v>1</v>
      </c>
      <c r="AN312" s="34">
        <f t="shared" ca="1" si="59"/>
        <v>3.75</v>
      </c>
      <c r="AO312" s="33">
        <f t="shared" ca="1" si="60"/>
        <v>5</v>
      </c>
      <c r="AP312" s="28" t="s">
        <v>386</v>
      </c>
      <c r="AQ312" s="25" t="s">
        <v>128</v>
      </c>
      <c r="AR312" s="28" t="s">
        <v>2671</v>
      </c>
      <c r="AS312" s="28" t="s">
        <v>2672</v>
      </c>
      <c r="AT312" s="28" t="s">
        <v>1867</v>
      </c>
      <c r="AU312" s="23" t="s">
        <v>114</v>
      </c>
      <c r="AV312" s="23" t="s">
        <v>115</v>
      </c>
      <c r="AW312" s="25" t="s">
        <v>128</v>
      </c>
      <c r="AX312" s="25" t="s">
        <v>110</v>
      </c>
      <c r="AY312" s="25" t="s">
        <v>128</v>
      </c>
      <c r="AZ312" s="25" t="s">
        <v>128</v>
      </c>
      <c r="BA312" s="25" t="s">
        <v>128</v>
      </c>
      <c r="BB312" s="25" t="s">
        <v>128</v>
      </c>
      <c r="BC312" s="25" t="s">
        <v>128</v>
      </c>
      <c r="BD312" s="25" t="s">
        <v>128</v>
      </c>
      <c r="BE312" s="25" t="s">
        <v>128</v>
      </c>
      <c r="BF312" s="25" t="s">
        <v>110</v>
      </c>
      <c r="BG312" s="25" t="s">
        <v>110</v>
      </c>
      <c r="BH312" s="25" t="s">
        <v>128</v>
      </c>
      <c r="BI312" s="25" t="s">
        <v>114</v>
      </c>
      <c r="BJ312" s="23" t="s">
        <v>128</v>
      </c>
      <c r="BK312" t="s">
        <v>1042</v>
      </c>
      <c r="BL312" s="23" t="s">
        <v>881</v>
      </c>
      <c r="BM312" s="28">
        <v>39606000</v>
      </c>
      <c r="BN312" s="72">
        <f t="shared" si="61"/>
        <v>3.1684799999999999E-2</v>
      </c>
    </row>
    <row r="313" spans="1:66" ht="15">
      <c r="A313" s="28">
        <v>309</v>
      </c>
      <c r="B313" s="23" t="s">
        <v>882</v>
      </c>
      <c r="C313" s="28" t="s">
        <v>1454</v>
      </c>
      <c r="D313" s="27" t="s">
        <v>1695</v>
      </c>
      <c r="E313" s="43">
        <f ca="1">IF(AW313="Y","Defaulted",IF(OR(IFERROR(_xlfn.XLOOKUP(I313,Library!$J:$J,Library!$P:$P),AK313)=6,IFERROR(_xlfn.XLOOKUP(I313,Library!$J:$J,Library!$P:$P),AK313)=7),"N/A",AO313))</f>
        <v>5</v>
      </c>
      <c r="F313" s="25" t="str">
        <f t="shared" si="49"/>
        <v>Y</v>
      </c>
      <c r="G313" s="25" t="str">
        <f t="shared" si="50"/>
        <v>Y</v>
      </c>
      <c r="H313" s="25" t="s">
        <v>128</v>
      </c>
      <c r="I313" s="29" t="s">
        <v>2010</v>
      </c>
      <c r="J313" s="44" t="str">
        <f t="shared" si="57"/>
        <v>应急可转债</v>
      </c>
      <c r="K313" s="27" t="s">
        <v>25</v>
      </c>
      <c r="L313" s="29">
        <v>102.896</v>
      </c>
      <c r="M313" s="29">
        <v>103.066</v>
      </c>
      <c r="N313" s="29">
        <v>8.596953017155073</v>
      </c>
      <c r="O313" s="29">
        <v>8.5830324943858827</v>
      </c>
      <c r="P313" s="30">
        <v>7.75</v>
      </c>
      <c r="Q313" s="27" t="s">
        <v>126</v>
      </c>
      <c r="R313" s="31">
        <v>2</v>
      </c>
      <c r="S313" s="25" t="s">
        <v>3620</v>
      </c>
      <c r="T313" s="25" t="s">
        <v>110</v>
      </c>
      <c r="U313" s="25" t="s">
        <v>3747</v>
      </c>
      <c r="V313" s="25" t="s">
        <v>128</v>
      </c>
      <c r="W313" s="23" t="s">
        <v>995</v>
      </c>
      <c r="X313" s="23" t="s">
        <v>996</v>
      </c>
      <c r="Y313" s="23" t="s">
        <v>993</v>
      </c>
      <c r="Z313" s="23" t="s">
        <v>1109</v>
      </c>
      <c r="AA313" s="23" t="s">
        <v>114</v>
      </c>
      <c r="AB313" s="23" t="s">
        <v>108</v>
      </c>
      <c r="AC313" s="23" t="s">
        <v>114</v>
      </c>
      <c r="AD313" s="25" t="str">
        <f t="shared" ca="1" si="62"/>
        <v>N/A</v>
      </c>
      <c r="AE313" s="32">
        <v>1250000000</v>
      </c>
      <c r="AF313" s="33">
        <f>VLOOKUP(J313,Library!A:B,2,0)</f>
        <v>5</v>
      </c>
      <c r="AG313" s="33">
        <f>VLOOKUP(J313,Library!A:G,7,0)</f>
        <v>3</v>
      </c>
      <c r="AH313" s="28">
        <f>VLOOKUP(W313,Library!W:X,2,0)</f>
        <v>5</v>
      </c>
      <c r="AI313" s="28">
        <f>VLOOKUP(X313,Library!Y:Z,2,0)</f>
        <v>5</v>
      </c>
      <c r="AJ313" s="28">
        <f>VLOOKUP(Y313,Library!AA:AB,2,0)</f>
        <v>4</v>
      </c>
      <c r="AK313" s="33">
        <f>IF(MAX(AH313,AI313,AJ313)=0,VLOOKUP(I313,Library!$J:$P,7,0),MAX(AH313,AI313,AJ313))</f>
        <v>5</v>
      </c>
      <c r="AL313" s="33">
        <f t="shared" ca="1" si="58"/>
        <v>5</v>
      </c>
      <c r="AM313" s="33">
        <f>VLOOKUP(AB313,Library!T:U,2,0)</f>
        <v>1</v>
      </c>
      <c r="AN313" s="34">
        <f t="shared" ca="1" si="59"/>
        <v>4.3</v>
      </c>
      <c r="AO313" s="33">
        <f t="shared" ca="1" si="60"/>
        <v>5</v>
      </c>
      <c r="AP313" s="28" t="s">
        <v>386</v>
      </c>
      <c r="AQ313" s="25" t="s">
        <v>128</v>
      </c>
      <c r="AR313" s="28" t="s">
        <v>2671</v>
      </c>
      <c r="AS313" s="28" t="s">
        <v>2672</v>
      </c>
      <c r="AT313" s="28" t="s">
        <v>1867</v>
      </c>
      <c r="AU313" s="23" t="s">
        <v>2673</v>
      </c>
      <c r="AV313" s="23" t="s">
        <v>130</v>
      </c>
      <c r="AW313" s="25" t="s">
        <v>128</v>
      </c>
      <c r="AX313" s="25" t="s">
        <v>110</v>
      </c>
      <c r="AY313" s="25" t="s">
        <v>128</v>
      </c>
      <c r="AZ313" s="25" t="s">
        <v>128</v>
      </c>
      <c r="BA313" s="25" t="s">
        <v>128</v>
      </c>
      <c r="BB313" s="25" t="s">
        <v>110</v>
      </c>
      <c r="BC313" s="25" t="s">
        <v>128</v>
      </c>
      <c r="BD313" s="25" t="s">
        <v>110</v>
      </c>
      <c r="BE313" s="25" t="s">
        <v>110</v>
      </c>
      <c r="BF313" s="25" t="s">
        <v>110</v>
      </c>
      <c r="BG313" s="25" t="s">
        <v>110</v>
      </c>
      <c r="BH313" s="25" t="s">
        <v>128</v>
      </c>
      <c r="BI313" s="25" t="s">
        <v>114</v>
      </c>
      <c r="BJ313" s="23" t="s">
        <v>128</v>
      </c>
      <c r="BK313" t="s">
        <v>1042</v>
      </c>
      <c r="BL313" s="23" t="s">
        <v>882</v>
      </c>
      <c r="BM313" s="28">
        <v>99240000</v>
      </c>
      <c r="BN313" s="72">
        <f t="shared" si="61"/>
        <v>7.9392000000000004E-2</v>
      </c>
    </row>
    <row r="314" spans="1:66" ht="15">
      <c r="A314" s="28">
        <v>310</v>
      </c>
      <c r="B314" s="23" t="s">
        <v>883</v>
      </c>
      <c r="C314" s="28" t="s">
        <v>1455</v>
      </c>
      <c r="D314" s="27" t="s">
        <v>880</v>
      </c>
      <c r="E314" s="43">
        <f ca="1">IF(AW314="Y","Defaulted",IF(OR(IFERROR(_xlfn.XLOOKUP(I314,Library!$J:$J,Library!$P:$P),AK314)=6,IFERROR(_xlfn.XLOOKUP(I314,Library!$J:$J,Library!$P:$P),AK314)=7),"N/A",AO314))</f>
        <v>4</v>
      </c>
      <c r="F314" s="25" t="str">
        <f t="shared" si="49"/>
        <v>Y</v>
      </c>
      <c r="G314" s="25" t="str">
        <f t="shared" si="50"/>
        <v>Y</v>
      </c>
      <c r="H314" s="25" t="s">
        <v>128</v>
      </c>
      <c r="I314" s="29" t="s">
        <v>2010</v>
      </c>
      <c r="J314" s="44" t="str">
        <f t="shared" si="57"/>
        <v>保释债（Bail in feature）</v>
      </c>
      <c r="K314" s="27" t="s">
        <v>25</v>
      </c>
      <c r="L314" s="29">
        <v>102.61499999999999</v>
      </c>
      <c r="M314" s="29">
        <v>102.69199999999999</v>
      </c>
      <c r="N314" s="29">
        <v>5.2064490518166373</v>
      </c>
      <c r="O314" s="29">
        <v>5.1759112154911993</v>
      </c>
      <c r="P314" s="30">
        <v>6.3010000000000002</v>
      </c>
      <c r="Q314" s="27" t="s">
        <v>126</v>
      </c>
      <c r="R314" s="31">
        <v>2</v>
      </c>
      <c r="S314" s="25" t="s">
        <v>3748</v>
      </c>
      <c r="T314" s="25" t="s">
        <v>110</v>
      </c>
      <c r="U314" s="25" t="s">
        <v>2699</v>
      </c>
      <c r="V314" s="25" t="s">
        <v>128</v>
      </c>
      <c r="W314" s="23" t="s">
        <v>984</v>
      </c>
      <c r="X314" s="23" t="s">
        <v>981</v>
      </c>
      <c r="Y314" s="23" t="s">
        <v>77</v>
      </c>
      <c r="Z314" s="23" t="s">
        <v>1066</v>
      </c>
      <c r="AA314" s="23" t="s">
        <v>114</v>
      </c>
      <c r="AB314" s="23" t="s">
        <v>108</v>
      </c>
      <c r="AC314" s="23" t="s">
        <v>2332</v>
      </c>
      <c r="AD314" s="25">
        <f t="shared" ca="1" si="62"/>
        <v>2.6986301369863015</v>
      </c>
      <c r="AE314" s="32">
        <v>1500000000</v>
      </c>
      <c r="AF314" s="33">
        <f>VLOOKUP(J314,Library!A:B,2,0)</f>
        <v>3</v>
      </c>
      <c r="AG314" s="33">
        <f>VLOOKUP(J314,Library!A:G,7,0)</f>
        <v>3</v>
      </c>
      <c r="AH314" s="28">
        <f>VLOOKUP(W314,Library!W:X,2,0)</f>
        <v>4</v>
      </c>
      <c r="AI314" s="28">
        <f>VLOOKUP(X314,Library!Y:Z,2,0)</f>
        <v>3</v>
      </c>
      <c r="AJ314" s="28">
        <f>VLOOKUP(Y314,Library!AA:AB,2,0)</f>
        <v>3</v>
      </c>
      <c r="AK314" s="33">
        <f>IF(MAX(AH314,AI314,AJ314)=0,VLOOKUP(I314,Library!$J:$P,7,0),MAX(AH314,AI314,AJ314))</f>
        <v>4</v>
      </c>
      <c r="AL314" s="33">
        <f t="shared" ca="1" si="58"/>
        <v>3</v>
      </c>
      <c r="AM314" s="33">
        <f>VLOOKUP(AB314,Library!T:U,2,0)</f>
        <v>1</v>
      </c>
      <c r="AN314" s="34">
        <f t="shared" ca="1" si="59"/>
        <v>3.1499999999999995</v>
      </c>
      <c r="AO314" s="33">
        <f t="shared" ca="1" si="60"/>
        <v>4</v>
      </c>
      <c r="AP314" s="28" t="s">
        <v>386</v>
      </c>
      <c r="AQ314" s="25" t="s">
        <v>128</v>
      </c>
      <c r="AR314" s="28" t="s">
        <v>2671</v>
      </c>
      <c r="AS314" s="28" t="s">
        <v>2672</v>
      </c>
      <c r="AT314" s="28" t="s">
        <v>1867</v>
      </c>
      <c r="AU314" s="23" t="s">
        <v>2674</v>
      </c>
      <c r="AV314" s="23" t="s">
        <v>35</v>
      </c>
      <c r="AW314" s="25" t="s">
        <v>128</v>
      </c>
      <c r="AX314" s="25" t="s">
        <v>128</v>
      </c>
      <c r="AY314" s="25" t="s">
        <v>128</v>
      </c>
      <c r="AZ314" s="25" t="s">
        <v>128</v>
      </c>
      <c r="BA314" s="25" t="s">
        <v>128</v>
      </c>
      <c r="BB314" s="25" t="s">
        <v>110</v>
      </c>
      <c r="BC314" s="25" t="s">
        <v>128</v>
      </c>
      <c r="BD314" s="25" t="s">
        <v>128</v>
      </c>
      <c r="BE314" s="25" t="s">
        <v>128</v>
      </c>
      <c r="BF314" s="25" t="s">
        <v>128</v>
      </c>
      <c r="BG314" s="25" t="s">
        <v>110</v>
      </c>
      <c r="BH314" s="25" t="s">
        <v>128</v>
      </c>
      <c r="BI314" s="25" t="s">
        <v>114</v>
      </c>
      <c r="BJ314" s="23" t="s">
        <v>128</v>
      </c>
      <c r="BK314" t="s">
        <v>1042</v>
      </c>
      <c r="BL314" s="23" t="s">
        <v>883</v>
      </c>
      <c r="BM314" s="28">
        <v>182940000</v>
      </c>
      <c r="BN314" s="72">
        <f t="shared" si="61"/>
        <v>0.12196</v>
      </c>
    </row>
    <row r="315" spans="1:66" ht="15">
      <c r="A315" s="28">
        <v>311</v>
      </c>
      <c r="B315" s="23" t="s">
        <v>884</v>
      </c>
      <c r="C315" s="28" t="s">
        <v>1456</v>
      </c>
      <c r="D315" s="27" t="s">
        <v>880</v>
      </c>
      <c r="E315" s="43">
        <f ca="1">IF(AW315="Y","Defaulted",IF(OR(IFERROR(_xlfn.XLOOKUP(I315,Library!$J:$J,Library!$P:$P),AK315)=6,IFERROR(_xlfn.XLOOKUP(I315,Library!$J:$J,Library!$P:$P),AK315)=7),"N/A",AO315))</f>
        <v>5</v>
      </c>
      <c r="F315" s="25" t="str">
        <f t="shared" si="49"/>
        <v>Y</v>
      </c>
      <c r="G315" s="25" t="str">
        <f t="shared" si="50"/>
        <v>Y</v>
      </c>
      <c r="H315" s="25" t="s">
        <v>128</v>
      </c>
      <c r="I315" s="29" t="s">
        <v>2010</v>
      </c>
      <c r="J315" s="44" t="str">
        <f t="shared" si="57"/>
        <v>应急可转债</v>
      </c>
      <c r="K315" s="27" t="s">
        <v>25</v>
      </c>
      <c r="L315" s="29">
        <v>95.989000000000004</v>
      </c>
      <c r="M315" s="29">
        <v>96.513000000000005</v>
      </c>
      <c r="N315" s="29">
        <v>6.0699168095529874</v>
      </c>
      <c r="O315" s="29">
        <v>6.0203305793697357</v>
      </c>
      <c r="P315" s="30">
        <v>5.7</v>
      </c>
      <c r="Q315" s="27" t="s">
        <v>107</v>
      </c>
      <c r="R315" s="31">
        <v>2</v>
      </c>
      <c r="S315" s="25" t="s">
        <v>3727</v>
      </c>
      <c r="T315" s="25" t="s">
        <v>128</v>
      </c>
      <c r="U315" s="25" t="s">
        <v>3496</v>
      </c>
      <c r="V315" s="25" t="s">
        <v>128</v>
      </c>
      <c r="W315" s="23" t="s">
        <v>989</v>
      </c>
      <c r="X315" s="23" t="s">
        <v>990</v>
      </c>
      <c r="Y315" s="23" t="s">
        <v>984</v>
      </c>
      <c r="Z315" s="23" t="s">
        <v>1092</v>
      </c>
      <c r="AA315" s="23" t="s">
        <v>114</v>
      </c>
      <c r="AB315" s="23" t="s">
        <v>108</v>
      </c>
      <c r="AC315" s="23" t="s">
        <v>2333</v>
      </c>
      <c r="AD315" s="25">
        <f t="shared" ca="1" si="62"/>
        <v>17.917808219178081</v>
      </c>
      <c r="AE315" s="32">
        <v>2000000000</v>
      </c>
      <c r="AF315" s="33">
        <f>VLOOKUP(J315,Library!A:B,2,0)</f>
        <v>5</v>
      </c>
      <c r="AG315" s="33">
        <f>VLOOKUP(J315,Library!A:G,7,0)</f>
        <v>3</v>
      </c>
      <c r="AH315" s="28">
        <f>VLOOKUP(W315,Library!W:X,2,0)</f>
        <v>4</v>
      </c>
      <c r="AI315" s="28">
        <f>VLOOKUP(X315,Library!Y:Z,2,0)</f>
        <v>4</v>
      </c>
      <c r="AJ315" s="28">
        <f>VLOOKUP(Y315,Library!AA:AB,2,0)</f>
        <v>4</v>
      </c>
      <c r="AK315" s="33">
        <f>IF(MAX(AH315,AI315,AJ315)=0,VLOOKUP(I315,Library!$J:$P,7,0),MAX(AH315,AI315,AJ315))</f>
        <v>4</v>
      </c>
      <c r="AL315" s="33">
        <f t="shared" ca="1" si="58"/>
        <v>5</v>
      </c>
      <c r="AM315" s="33">
        <f>VLOOKUP(AB315,Library!T:U,2,0)</f>
        <v>1</v>
      </c>
      <c r="AN315" s="34">
        <f t="shared" ca="1" si="59"/>
        <v>4.05</v>
      </c>
      <c r="AO315" s="33">
        <f t="shared" ca="1" si="60"/>
        <v>5</v>
      </c>
      <c r="AP315" s="28" t="s">
        <v>386</v>
      </c>
      <c r="AQ315" s="25" t="s">
        <v>128</v>
      </c>
      <c r="AR315" s="28" t="s">
        <v>2671</v>
      </c>
      <c r="AS315" s="28" t="s">
        <v>2672</v>
      </c>
      <c r="AT315" s="28" t="s">
        <v>1867</v>
      </c>
      <c r="AU315" s="23" t="s">
        <v>114</v>
      </c>
      <c r="AV315" s="23" t="s">
        <v>115</v>
      </c>
      <c r="AW315" s="25" t="s">
        <v>128</v>
      </c>
      <c r="AX315" s="25" t="s">
        <v>110</v>
      </c>
      <c r="AY315" s="25" t="s">
        <v>128</v>
      </c>
      <c r="AZ315" s="25" t="s">
        <v>128</v>
      </c>
      <c r="BA315" s="25" t="s">
        <v>128</v>
      </c>
      <c r="BB315" s="25" t="s">
        <v>128</v>
      </c>
      <c r="BC315" s="25" t="s">
        <v>128</v>
      </c>
      <c r="BD315" s="25" t="s">
        <v>128</v>
      </c>
      <c r="BE315" s="25" t="s">
        <v>128</v>
      </c>
      <c r="BF315" s="25" t="s">
        <v>110</v>
      </c>
      <c r="BG315" s="25" t="s">
        <v>110</v>
      </c>
      <c r="BH315" s="25" t="s">
        <v>128</v>
      </c>
      <c r="BI315" s="25" t="s">
        <v>114</v>
      </c>
      <c r="BJ315" s="23" t="s">
        <v>128</v>
      </c>
      <c r="BK315" t="s">
        <v>1042</v>
      </c>
      <c r="BL315" s="23" t="s">
        <v>884</v>
      </c>
      <c r="BM315" s="28">
        <v>37167000</v>
      </c>
      <c r="BN315" s="72">
        <f t="shared" si="61"/>
        <v>1.8583499999999999E-2</v>
      </c>
    </row>
    <row r="316" spans="1:66" ht="15">
      <c r="A316" s="28">
        <v>312</v>
      </c>
      <c r="B316" s="23" t="s">
        <v>886</v>
      </c>
      <c r="C316" s="28" t="s">
        <v>1457</v>
      </c>
      <c r="D316" s="27" t="s">
        <v>3446</v>
      </c>
      <c r="E316" s="43">
        <f ca="1">IF(AW316="Y","Defaulted",IF(OR(IFERROR(_xlfn.XLOOKUP(I316,Library!$J:$J,Library!$P:$P),AK316)=6,IFERROR(_xlfn.XLOOKUP(I316,Library!$J:$J,Library!$P:$P),AK316)=7),"N/A",AO316))</f>
        <v>5</v>
      </c>
      <c r="F316" s="25" t="str">
        <f t="shared" si="49"/>
        <v>Y</v>
      </c>
      <c r="G316" s="25" t="str">
        <f t="shared" si="50"/>
        <v>Y</v>
      </c>
      <c r="H316" s="25" t="s">
        <v>128</v>
      </c>
      <c r="I316" s="29" t="s">
        <v>2011</v>
      </c>
      <c r="J316" s="44" t="str">
        <f t="shared" si="57"/>
        <v>应急可转债</v>
      </c>
      <c r="K316" s="27" t="s">
        <v>25</v>
      </c>
      <c r="L316" s="29">
        <v>100</v>
      </c>
      <c r="M316" s="29">
        <v>100.123</v>
      </c>
      <c r="N316" s="29">
        <v>8.8267781529717944</v>
      </c>
      <c r="O316" s="29">
        <v>8.8160291263187194</v>
      </c>
      <c r="P316" s="30">
        <v>5.125</v>
      </c>
      <c r="Q316" s="27" t="s">
        <v>126</v>
      </c>
      <c r="R316" s="31">
        <v>1</v>
      </c>
      <c r="S316" s="25" t="s">
        <v>3609</v>
      </c>
      <c r="T316" s="25" t="s">
        <v>110</v>
      </c>
      <c r="U316" s="25" t="s">
        <v>3609</v>
      </c>
      <c r="V316" s="25" t="s">
        <v>128</v>
      </c>
      <c r="W316" s="23" t="s">
        <v>993</v>
      </c>
      <c r="X316" s="23" t="s">
        <v>994</v>
      </c>
      <c r="Y316" s="23" t="s">
        <v>989</v>
      </c>
      <c r="Z316" s="23" t="s">
        <v>1109</v>
      </c>
      <c r="AA316" s="23" t="s">
        <v>114</v>
      </c>
      <c r="AB316" s="23" t="s">
        <v>108</v>
      </c>
      <c r="AC316" s="23" t="s">
        <v>114</v>
      </c>
      <c r="AD316" s="25" t="str">
        <f t="shared" ca="1" si="62"/>
        <v>N/A</v>
      </c>
      <c r="AE316" s="32">
        <v>750000000</v>
      </c>
      <c r="AF316" s="33">
        <f>VLOOKUP(J316,Library!A:B,2,0)</f>
        <v>5</v>
      </c>
      <c r="AG316" s="33">
        <f>VLOOKUP(J316,Library!A:G,7,0)</f>
        <v>3</v>
      </c>
      <c r="AH316" s="28">
        <f>VLOOKUP(W316,Library!W:X,2,0)</f>
        <v>4</v>
      </c>
      <c r="AI316" s="28">
        <f>VLOOKUP(X316,Library!Y:Z,2,0)</f>
        <v>4</v>
      </c>
      <c r="AJ316" s="28">
        <f>VLOOKUP(Y316,Library!AA:AB,2,0)</f>
        <v>4</v>
      </c>
      <c r="AK316" s="33">
        <f>IF(MAX(AH316,AI316,AJ316)=0,VLOOKUP(I316,Library!$J:$P,7,0),MAX(AH316,AI316,AJ316))</f>
        <v>4</v>
      </c>
      <c r="AL316" s="33">
        <f t="shared" ref="AL316:AL334" ca="1" si="63">IF(AND(AD316&gt;=0,AD316&lt;=1),2,IF(AND(AD316&gt;1,AD316&lt;=5),3,IF(AND(AD316&gt;5,AD316&lt;=10),4,IF(OR(AD316&gt;10,AD316=""),5,""))))</f>
        <v>5</v>
      </c>
      <c r="AM316" s="33">
        <f>VLOOKUP(AB316,Library!T:U,2,0)</f>
        <v>1</v>
      </c>
      <c r="AN316" s="34">
        <f t="shared" ref="AN316:AN334" ca="1" si="64">AF316*0.35+AG316*0.25+AK316*0.25+AL316*0.1+AM316*0.05</f>
        <v>4.05</v>
      </c>
      <c r="AO316" s="33">
        <f t="shared" ref="AO316:AO334" ca="1" si="65">IF(AND(AN316&gt;=1,AN316&lt;=1.45),1,IF(AND(AN316&gt;1.45,AN316&lt;=2.1),2,IF(AND(AN316&gt;2.1,AN316&lt;=2.95),3,IF(AND(AN316&gt;2.95,AN316&lt;=3.65),4,IF(AND(AN316&gt;3.65,AN316&lt;=5),5,"")))))</f>
        <v>5</v>
      </c>
      <c r="AP316" s="28" t="s">
        <v>2656</v>
      </c>
      <c r="AQ316" s="25" t="s">
        <v>128</v>
      </c>
      <c r="AR316" s="28" t="s">
        <v>2675</v>
      </c>
      <c r="AS316" s="28" t="s">
        <v>2676</v>
      </c>
      <c r="AT316" s="28" t="s">
        <v>885</v>
      </c>
      <c r="AU316" s="23" t="s">
        <v>456</v>
      </c>
      <c r="AV316" s="23" t="s">
        <v>130</v>
      </c>
      <c r="AW316" s="25" t="s">
        <v>128</v>
      </c>
      <c r="AX316" s="25" t="s">
        <v>110</v>
      </c>
      <c r="AY316" s="25" t="s">
        <v>128</v>
      </c>
      <c r="AZ316" s="25" t="s">
        <v>128</v>
      </c>
      <c r="BA316" s="25" t="s">
        <v>128</v>
      </c>
      <c r="BB316" s="25" t="s">
        <v>110</v>
      </c>
      <c r="BC316" s="25" t="s">
        <v>128</v>
      </c>
      <c r="BD316" s="25" t="s">
        <v>110</v>
      </c>
      <c r="BE316" s="25" t="s">
        <v>110</v>
      </c>
      <c r="BF316" s="25" t="s">
        <v>110</v>
      </c>
      <c r="BG316" s="25" t="s">
        <v>110</v>
      </c>
      <c r="BH316" s="25" t="s">
        <v>128</v>
      </c>
      <c r="BI316" s="25" t="s">
        <v>114</v>
      </c>
      <c r="BJ316" s="23" t="s">
        <v>128</v>
      </c>
      <c r="BK316" t="s">
        <v>1042</v>
      </c>
      <c r="BL316" s="23" t="s">
        <v>886</v>
      </c>
      <c r="BM316" s="28">
        <v>362992000</v>
      </c>
      <c r="BN316" s="72">
        <f t="shared" si="61"/>
        <v>0.48398933333333333</v>
      </c>
    </row>
    <row r="317" spans="1:66" ht="15">
      <c r="A317" s="28">
        <v>313</v>
      </c>
      <c r="B317" s="23" t="s">
        <v>887</v>
      </c>
      <c r="C317" s="28" t="s">
        <v>1458</v>
      </c>
      <c r="D317" s="27" t="s">
        <v>885</v>
      </c>
      <c r="E317" s="43">
        <f ca="1">IF(AW317="Y","Defaulted",IF(OR(IFERROR(_xlfn.XLOOKUP(I317,Library!$J:$J,Library!$P:$P),AK317)=6,IFERROR(_xlfn.XLOOKUP(I317,Library!$J:$J,Library!$P:$P),AK317)=7),"N/A",AO317))</f>
        <v>4</v>
      </c>
      <c r="F317" s="25" t="str">
        <f t="shared" si="49"/>
        <v>Y</v>
      </c>
      <c r="G317" s="25" t="str">
        <f t="shared" si="50"/>
        <v>Y</v>
      </c>
      <c r="H317" s="25" t="s">
        <v>128</v>
      </c>
      <c r="I317" s="29" t="s">
        <v>2011</v>
      </c>
      <c r="J317" s="44" t="str">
        <f t="shared" si="57"/>
        <v>保释债（Bail in feature）</v>
      </c>
      <c r="K317" s="27" t="s">
        <v>25</v>
      </c>
      <c r="L317" s="29">
        <v>104.185</v>
      </c>
      <c r="M317" s="29">
        <v>104.319</v>
      </c>
      <c r="N317" s="29">
        <v>5.2876484773441916</v>
      </c>
      <c r="O317" s="29">
        <v>5.2667767040525284</v>
      </c>
      <c r="P317" s="30">
        <v>5.9589999999999996</v>
      </c>
      <c r="Q317" s="27" t="s">
        <v>126</v>
      </c>
      <c r="R317" s="31">
        <v>2</v>
      </c>
      <c r="S317" s="25" t="s">
        <v>3594</v>
      </c>
      <c r="T317" s="25" t="s">
        <v>110</v>
      </c>
      <c r="U317" s="25" t="s">
        <v>2173</v>
      </c>
      <c r="V317" s="25" t="s">
        <v>128</v>
      </c>
      <c r="W317" s="23" t="s">
        <v>980</v>
      </c>
      <c r="X317" s="23" t="s">
        <v>977</v>
      </c>
      <c r="Y317" s="23" t="s">
        <v>974</v>
      </c>
      <c r="Z317" s="23" t="s">
        <v>1066</v>
      </c>
      <c r="AA317" s="23" t="s">
        <v>114</v>
      </c>
      <c r="AB317" s="23" t="s">
        <v>108</v>
      </c>
      <c r="AC317" s="23" t="s">
        <v>2334</v>
      </c>
      <c r="AD317" s="25">
        <f t="shared" ca="1" si="62"/>
        <v>7.7095890410958905</v>
      </c>
      <c r="AE317" s="32">
        <v>2250000000</v>
      </c>
      <c r="AF317" s="33">
        <f>VLOOKUP(J317,Library!A:B,2,0)</f>
        <v>3</v>
      </c>
      <c r="AG317" s="33">
        <f>VLOOKUP(J317,Library!A:G,7,0)</f>
        <v>3</v>
      </c>
      <c r="AH317" s="28">
        <f>VLOOKUP(W317,Library!W:X,2,0)</f>
        <v>3</v>
      </c>
      <c r="AI317" s="28">
        <f>VLOOKUP(X317,Library!Y:Z,2,0)</f>
        <v>3</v>
      </c>
      <c r="AJ317" s="28">
        <f>VLOOKUP(Y317,Library!AA:AB,2,0)</f>
        <v>3</v>
      </c>
      <c r="AK317" s="33">
        <f>IF(MAX(AH317,AI317,AJ317)=0,VLOOKUP(I317,Library!$J:$P,7,0),MAX(AH317,AI317,AJ317))</f>
        <v>3</v>
      </c>
      <c r="AL317" s="33">
        <f t="shared" ca="1" si="63"/>
        <v>4</v>
      </c>
      <c r="AM317" s="33">
        <f>VLOOKUP(AB317,Library!T:U,2,0)</f>
        <v>1</v>
      </c>
      <c r="AN317" s="34">
        <f t="shared" ca="1" si="64"/>
        <v>2.9999999999999996</v>
      </c>
      <c r="AO317" s="33">
        <f t="shared" ca="1" si="65"/>
        <v>4</v>
      </c>
      <c r="AP317" s="28" t="s">
        <v>2656</v>
      </c>
      <c r="AQ317" s="25" t="s">
        <v>128</v>
      </c>
      <c r="AR317" s="28" t="s">
        <v>2675</v>
      </c>
      <c r="AS317" s="28" t="s">
        <v>2676</v>
      </c>
      <c r="AT317" s="28" t="s">
        <v>885</v>
      </c>
      <c r="AU317" s="23" t="s">
        <v>2151</v>
      </c>
      <c r="AV317" s="23" t="s">
        <v>35</v>
      </c>
      <c r="AW317" s="25" t="s">
        <v>128</v>
      </c>
      <c r="AX317" s="25" t="s">
        <v>128</v>
      </c>
      <c r="AY317" s="25" t="s">
        <v>128</v>
      </c>
      <c r="AZ317" s="25" t="s">
        <v>128</v>
      </c>
      <c r="BA317" s="25" t="s">
        <v>128</v>
      </c>
      <c r="BB317" s="25" t="s">
        <v>110</v>
      </c>
      <c r="BC317" s="25" t="s">
        <v>128</v>
      </c>
      <c r="BD317" s="25" t="s">
        <v>128</v>
      </c>
      <c r="BE317" s="25" t="s">
        <v>128</v>
      </c>
      <c r="BF317" s="25" t="s">
        <v>128</v>
      </c>
      <c r="BG317" s="25" t="s">
        <v>110</v>
      </c>
      <c r="BH317" s="25" t="s">
        <v>128</v>
      </c>
      <c r="BI317" s="25" t="s">
        <v>114</v>
      </c>
      <c r="BJ317" s="23" t="s">
        <v>128</v>
      </c>
      <c r="BK317" t="s">
        <v>1042</v>
      </c>
      <c r="BL317" s="23" t="s">
        <v>887</v>
      </c>
      <c r="BM317" s="28">
        <v>28465000</v>
      </c>
      <c r="BN317" s="72">
        <f t="shared" si="61"/>
        <v>1.2651111111111111E-2</v>
      </c>
    </row>
    <row r="318" spans="1:66" ht="15">
      <c r="A318" s="28">
        <v>314</v>
      </c>
      <c r="B318" s="23" t="s">
        <v>888</v>
      </c>
      <c r="C318" s="28" t="s">
        <v>1459</v>
      </c>
      <c r="D318" s="27" t="s">
        <v>808</v>
      </c>
      <c r="E318" s="43">
        <f ca="1">IF(AW318="Y","Defaulted",IF(OR(IFERROR(_xlfn.XLOOKUP(I318,Library!$J:$J,Library!$P:$P),AK318)=6,IFERROR(_xlfn.XLOOKUP(I318,Library!$J:$J,Library!$P:$P),AK318)=7),"N/A",AO318))</f>
        <v>4</v>
      </c>
      <c r="F318" s="25" t="str">
        <f t="shared" si="49"/>
        <v>Y</v>
      </c>
      <c r="G318" s="25" t="str">
        <f t="shared" si="50"/>
        <v>Y</v>
      </c>
      <c r="H318" s="25" t="s">
        <v>128</v>
      </c>
      <c r="I318" s="29" t="s">
        <v>1969</v>
      </c>
      <c r="J318" s="44" t="str">
        <f t="shared" ref="J318:J341" si="66">IF(AQ318="Y","存款证",
IF(BF318="Y","应急可转债",
IF(BK318="Government","主权债",
IF(AND(BF318="N",BE318="Y"),"永续债/优先股",
IF(AND(BF318="N",BG318="Y"),"保释债（Bail in feature）",
IF(AND(BF318="N",OR(AY318="Y",AZ318="5")),"可转换/可交换债券",
IF(AND(BF318="N",BE318="N",BG318="N",BH318="Y"),"多担保人债券",
IF(AND(AK318&lt;5,T318="N",V318="N",AX318="N"),"投资级别优先普通债",
IF(AND(AK318&lt;5,OR(T318="Y",V318="Y"),AX318="N"),"投资级别优先可赎回/可售回债",
IF(AND(AK318&lt;5,T318="N",V318="N",AX318="Y"),"投资级别次级普通债",
IF(AND(AK318&lt;5,OR(T318="Y",V318="Y"),AX318="Y"),"投资级别次级可赎回/可售回债",
IF(AND(OR(AK318=5,AK318=6,AK318=7),T318="N",V318="N",AX318="N"),"非投资级/无评级优先普通债",
IF(AND(OR(AK318=5,AK318=6,AK318=7),OR(T318="Y",V318="Y"),AX318="N"),"非投资级/无评级优先可赎回/可售回债",
IF(AND(OR(AK318=5,AK318=6,AK318=7),T318="N",V318="N",AX318="Y"),"非投资级/无评级次级普通债",
IF(AND(OR(AK318=5,AK318=6,AK318=7),OR(T318="Y",V318="Y"),AX318="Y"),"非投资级/无评级次级可赎回/可售回债")))))))))))))))</f>
        <v>非投资级/无评级次级可赎回/可售回债</v>
      </c>
      <c r="K318" s="27" t="s">
        <v>24</v>
      </c>
      <c r="L318" s="29">
        <v>103.94499999999999</v>
      </c>
      <c r="M318" s="29">
        <v>104.21899999999999</v>
      </c>
      <c r="N318" s="29">
        <v>8.4069401031474946</v>
      </c>
      <c r="O318" s="29">
        <v>8.3858314984584599</v>
      </c>
      <c r="P318" s="30">
        <v>7</v>
      </c>
      <c r="Q318" s="27" t="s">
        <v>126</v>
      </c>
      <c r="R318" s="31">
        <v>2</v>
      </c>
      <c r="S318" s="25" t="s">
        <v>3044</v>
      </c>
      <c r="T318" s="25" t="s">
        <v>110</v>
      </c>
      <c r="U318" s="25" t="s">
        <v>3749</v>
      </c>
      <c r="V318" s="25" t="s">
        <v>128</v>
      </c>
      <c r="W318" s="23" t="s">
        <v>995</v>
      </c>
      <c r="X318" s="23" t="s">
        <v>996</v>
      </c>
      <c r="Y318" s="23" t="s">
        <v>995</v>
      </c>
      <c r="Z318" s="23" t="s">
        <v>1109</v>
      </c>
      <c r="AA318" s="23" t="s">
        <v>114</v>
      </c>
      <c r="AB318" s="23" t="s">
        <v>108</v>
      </c>
      <c r="AC318" s="23" t="s">
        <v>2335</v>
      </c>
      <c r="AD318" s="25">
        <f t="shared" ca="1" si="62"/>
        <v>52.964383561643835</v>
      </c>
      <c r="AE318" s="32">
        <v>2000000000</v>
      </c>
      <c r="AF318" s="33">
        <f>VLOOKUP(J318,Library!A:B,2,0)</f>
        <v>3</v>
      </c>
      <c r="AG318" s="33">
        <f>VLOOKUP(J318,Library!A:G,7,0)</f>
        <v>3</v>
      </c>
      <c r="AH318" s="28">
        <f>VLOOKUP(W318,Library!W:X,2,0)</f>
        <v>5</v>
      </c>
      <c r="AI318" s="28">
        <f>VLOOKUP(X318,Library!Y:Z,2,0)</f>
        <v>5</v>
      </c>
      <c r="AJ318" s="28">
        <f>VLOOKUP(Y318,Library!AA:AB,2,0)</f>
        <v>5</v>
      </c>
      <c r="AK318" s="33">
        <f>IF(MAX(AH318,AI318,AJ318)=0,VLOOKUP(I318,Library!$J:$P,7,0),MAX(AH318,AI318,AJ318))</f>
        <v>5</v>
      </c>
      <c r="AL318" s="33">
        <f t="shared" ca="1" si="63"/>
        <v>5</v>
      </c>
      <c r="AM318" s="33">
        <f>VLOOKUP(AB318,Library!T:U,2,0)</f>
        <v>1</v>
      </c>
      <c r="AN318" s="34">
        <f t="shared" ca="1" si="64"/>
        <v>3.5999999999999996</v>
      </c>
      <c r="AO318" s="33">
        <f t="shared" ca="1" si="65"/>
        <v>4</v>
      </c>
      <c r="AP318" s="28" t="s">
        <v>136</v>
      </c>
      <c r="AQ318" s="25" t="s">
        <v>128</v>
      </c>
      <c r="AR318" s="28" t="s">
        <v>2598</v>
      </c>
      <c r="AS318" s="28" t="s">
        <v>2599</v>
      </c>
      <c r="AT318" s="28" t="s">
        <v>808</v>
      </c>
      <c r="AU318" s="23" t="s">
        <v>2677</v>
      </c>
      <c r="AV318" s="23" t="s">
        <v>35</v>
      </c>
      <c r="AW318" s="25" t="s">
        <v>128</v>
      </c>
      <c r="AX318" s="25" t="s">
        <v>110</v>
      </c>
      <c r="AY318" s="25" t="s">
        <v>128</v>
      </c>
      <c r="AZ318" s="25" t="s">
        <v>128</v>
      </c>
      <c r="BA318" s="25" t="s">
        <v>128</v>
      </c>
      <c r="BB318" s="25" t="s">
        <v>110</v>
      </c>
      <c r="BC318" s="25" t="s">
        <v>110</v>
      </c>
      <c r="BD318" s="25" t="s">
        <v>110</v>
      </c>
      <c r="BE318" s="25" t="s">
        <v>128</v>
      </c>
      <c r="BF318" s="25" t="s">
        <v>128</v>
      </c>
      <c r="BG318" s="25" t="s">
        <v>128</v>
      </c>
      <c r="BH318" s="25" t="s">
        <v>128</v>
      </c>
      <c r="BI318" s="25" t="s">
        <v>114</v>
      </c>
      <c r="BJ318" s="23" t="s">
        <v>128</v>
      </c>
      <c r="BK318" t="s">
        <v>1105</v>
      </c>
      <c r="BL318" s="23" t="s">
        <v>888</v>
      </c>
      <c r="BM318" s="28">
        <v>71338000</v>
      </c>
      <c r="BN318" s="72">
        <f t="shared" si="61"/>
        <v>3.5668999999999999E-2</v>
      </c>
    </row>
    <row r="319" spans="1:66" ht="16.5" customHeight="1">
      <c r="A319" s="28">
        <v>315</v>
      </c>
      <c r="B319" s="23" t="s">
        <v>889</v>
      </c>
      <c r="C319" s="28" t="s">
        <v>1460</v>
      </c>
      <c r="D319" s="27" t="s">
        <v>691</v>
      </c>
      <c r="E319" s="43">
        <f ca="1">IF(AW319="Y","Defaulted",IF(OR(IFERROR(_xlfn.XLOOKUP(I319,Library!$J:$J,Library!$P:$P),AK319)=6,IFERROR(_xlfn.XLOOKUP(I319,Library!$J:$J,Library!$P:$P),AK319)=7),"N/A",AO319))</f>
        <v>2</v>
      </c>
      <c r="F319" s="25" t="str">
        <f t="shared" si="49"/>
        <v>N</v>
      </c>
      <c r="G319" s="25" t="str">
        <f t="shared" si="50"/>
        <v>N</v>
      </c>
      <c r="H319" s="25" t="s">
        <v>128</v>
      </c>
      <c r="I319" s="29" t="s">
        <v>1914</v>
      </c>
      <c r="J319" s="44" t="str">
        <f t="shared" si="66"/>
        <v>投资级别优先普通债</v>
      </c>
      <c r="K319" s="27" t="s">
        <v>20</v>
      </c>
      <c r="L319" s="29">
        <v>98.745999999999995</v>
      </c>
      <c r="M319" s="29">
        <v>98.784999999999997</v>
      </c>
      <c r="N319" s="29">
        <v>4.2422051000955454</v>
      </c>
      <c r="O319" s="29">
        <v>4.1637496869165922</v>
      </c>
      <c r="P319" s="30">
        <v>1.75</v>
      </c>
      <c r="Q319" s="27" t="s">
        <v>107</v>
      </c>
      <c r="R319" s="31">
        <v>2</v>
      </c>
      <c r="S319" s="25" t="s">
        <v>3732</v>
      </c>
      <c r="T319" s="25" t="s">
        <v>128</v>
      </c>
      <c r="U319" s="25" t="s">
        <v>3496</v>
      </c>
      <c r="V319" s="25" t="s">
        <v>128</v>
      </c>
      <c r="W319" s="23" t="s">
        <v>8</v>
      </c>
      <c r="X319" s="23" t="s">
        <v>975</v>
      </c>
      <c r="Y319" s="23" t="s">
        <v>77</v>
      </c>
      <c r="Z319" s="23" t="s">
        <v>1066</v>
      </c>
      <c r="AA319" s="23" t="s">
        <v>1041</v>
      </c>
      <c r="AB319" s="23" t="s">
        <v>108</v>
      </c>
      <c r="AC319" s="23" t="s">
        <v>2336</v>
      </c>
      <c r="AD319" s="25">
        <f t="shared" ca="1" si="62"/>
        <v>0.52876712328767128</v>
      </c>
      <c r="AE319" s="32">
        <v>600000000</v>
      </c>
      <c r="AF319" s="33">
        <f>VLOOKUP(J319,Library!A:B,2,0)</f>
        <v>1</v>
      </c>
      <c r="AG319" s="33">
        <f>VLOOKUP(J319,Library!A:G,7,0)</f>
        <v>3</v>
      </c>
      <c r="AH319" s="28" t="str">
        <f>VLOOKUP(W319,Library!W:X,2,0)</f>
        <v>N/A</v>
      </c>
      <c r="AI319" s="28">
        <f>VLOOKUP(X319,Library!Y:Z,2,0)</f>
        <v>3</v>
      </c>
      <c r="AJ319" s="28">
        <f>VLOOKUP(Y319,Library!AA:AB,2,0)</f>
        <v>3</v>
      </c>
      <c r="AK319" s="33">
        <f>IF(MAX(AH319,AI319,AJ319)=0,VLOOKUP(I319,Library!$J:$P,7,0),MAX(AH319,AI319,AJ319))</f>
        <v>3</v>
      </c>
      <c r="AL319" s="33">
        <f t="shared" ca="1" si="63"/>
        <v>2</v>
      </c>
      <c r="AM319" s="33">
        <f>VLOOKUP(AB319,Library!T:U,2,0)</f>
        <v>1</v>
      </c>
      <c r="AN319" s="34">
        <f t="shared" ca="1" si="64"/>
        <v>2.1</v>
      </c>
      <c r="AO319" s="33">
        <f t="shared" ca="1" si="65"/>
        <v>2</v>
      </c>
      <c r="AP319" s="28" t="s">
        <v>127</v>
      </c>
      <c r="AQ319" s="25" t="s">
        <v>128</v>
      </c>
      <c r="AR319" s="28" t="s">
        <v>111</v>
      </c>
      <c r="AS319" s="28" t="s">
        <v>2493</v>
      </c>
      <c r="AT319" s="28" t="s">
        <v>1816</v>
      </c>
      <c r="AU319" s="23" t="s">
        <v>114</v>
      </c>
      <c r="AV319" s="23" t="s">
        <v>115</v>
      </c>
      <c r="AW319" s="25" t="s">
        <v>128</v>
      </c>
      <c r="AX319" s="25" t="s">
        <v>128</v>
      </c>
      <c r="AY319" s="25" t="s">
        <v>128</v>
      </c>
      <c r="AZ319" s="25" t="s">
        <v>128</v>
      </c>
      <c r="BA319" s="25" t="s">
        <v>128</v>
      </c>
      <c r="BB319" s="25" t="s">
        <v>128</v>
      </c>
      <c r="BC319" s="25" t="s">
        <v>128</v>
      </c>
      <c r="BD319" s="25" t="s">
        <v>128</v>
      </c>
      <c r="BE319" s="25" t="s">
        <v>128</v>
      </c>
      <c r="BF319" s="25" t="s">
        <v>128</v>
      </c>
      <c r="BG319" s="25" t="s">
        <v>128</v>
      </c>
      <c r="BH319" s="25" t="s">
        <v>128</v>
      </c>
      <c r="BI319" s="25" t="s">
        <v>114</v>
      </c>
      <c r="BJ319" s="23" t="s">
        <v>128</v>
      </c>
      <c r="BK319" t="s">
        <v>1042</v>
      </c>
      <c r="BL319" s="23" t="s">
        <v>889</v>
      </c>
      <c r="BM319" s="28">
        <v>106400000</v>
      </c>
      <c r="BN319" s="72">
        <f t="shared" si="61"/>
        <v>0.17733333333333334</v>
      </c>
    </row>
    <row r="320" spans="1:66" ht="15">
      <c r="A320" s="28">
        <v>316</v>
      </c>
      <c r="B320" s="23" t="s">
        <v>890</v>
      </c>
      <c r="C320" s="28" t="s">
        <v>1461</v>
      </c>
      <c r="D320" s="27" t="s">
        <v>662</v>
      </c>
      <c r="E320" s="43">
        <f ca="1">IF(AW320="Y","Defaulted",IF(OR(IFERROR(_xlfn.XLOOKUP(I320,Library!$J:$J,Library!$P:$P),AK320)=6,IFERROR(_xlfn.XLOOKUP(I320,Library!$J:$J,Library!$P:$P),AK320)=7),"N/A",AO320))</f>
        <v>4</v>
      </c>
      <c r="F320" s="25" t="str">
        <f t="shared" ref="F320:F382" si="67">IF(OR(AX320="Y", AY320="Y",AZ320="Y",BA320="Y",BB320="Y",BD320="Y",BE320="Y",BF320="Y",V320="Y",T320="Y"),"Y","N")</f>
        <v>N</v>
      </c>
      <c r="G320" s="25" t="str">
        <f t="shared" ref="G320:G382" si="68">IF(OR(AX320="Y",AY320="Y",AZ320="Y",BA320="Y",BB320="Y",BD320="Y",BE320="Y",BF320="Y",BG320="Y",BH320="Y"),"Y","N")</f>
        <v>N</v>
      </c>
      <c r="H320" s="25" t="s">
        <v>128</v>
      </c>
      <c r="I320" s="29" t="s">
        <v>1549</v>
      </c>
      <c r="J320" s="44" t="str">
        <f t="shared" si="66"/>
        <v>非投资级/无评级优先普通债</v>
      </c>
      <c r="K320" s="27" t="s">
        <v>23</v>
      </c>
      <c r="L320" s="29">
        <v>92.893000000000001</v>
      </c>
      <c r="M320" s="29">
        <v>93.210999999999999</v>
      </c>
      <c r="N320" s="29">
        <v>6.7394669798612918</v>
      </c>
      <c r="O320" s="29">
        <v>6.6231683650500566</v>
      </c>
      <c r="P320" s="30">
        <v>4.25</v>
      </c>
      <c r="Q320" s="27" t="s">
        <v>107</v>
      </c>
      <c r="R320" s="31">
        <v>2</v>
      </c>
      <c r="S320" s="25" t="s">
        <v>3750</v>
      </c>
      <c r="T320" s="25" t="s">
        <v>128</v>
      </c>
      <c r="U320" s="25" t="s">
        <v>3496</v>
      </c>
      <c r="V320" s="25" t="s">
        <v>128</v>
      </c>
      <c r="W320" s="23" t="s">
        <v>8</v>
      </c>
      <c r="X320" s="23" t="s">
        <v>1000</v>
      </c>
      <c r="Y320" s="23" t="s">
        <v>8</v>
      </c>
      <c r="Z320" s="23" t="s">
        <v>1066</v>
      </c>
      <c r="AA320" s="23" t="s">
        <v>1041</v>
      </c>
      <c r="AB320" s="23" t="s">
        <v>108</v>
      </c>
      <c r="AC320" s="23" t="s">
        <v>2337</v>
      </c>
      <c r="AD320" s="25">
        <f t="shared" ca="1" si="62"/>
        <v>3.2328767123287672</v>
      </c>
      <c r="AE320" s="32">
        <v>500000000</v>
      </c>
      <c r="AF320" s="33">
        <f>VLOOKUP(J320,Library!A:B,2,0)</f>
        <v>3</v>
      </c>
      <c r="AG320" s="33">
        <f>VLOOKUP(J320,Library!A:G,7,0)</f>
        <v>3</v>
      </c>
      <c r="AH320" s="28" t="str">
        <f>VLOOKUP(W320,Library!W:X,2,0)</f>
        <v>N/A</v>
      </c>
      <c r="AI320" s="28">
        <f>VLOOKUP(X320,Library!Y:Z,2,0)</f>
        <v>5</v>
      </c>
      <c r="AJ320" s="28" t="str">
        <f>VLOOKUP(Y320,Library!AA:AB,2,0)</f>
        <v>N/A</v>
      </c>
      <c r="AK320" s="33">
        <f>IF(MAX(AH320,AI320,AJ320)=0,VLOOKUP(I320,Library!$J:$P,7,0),MAX(AH320,AI320,AJ320))</f>
        <v>5</v>
      </c>
      <c r="AL320" s="33">
        <f t="shared" ca="1" si="63"/>
        <v>3</v>
      </c>
      <c r="AM320" s="33">
        <f>VLOOKUP(AB320,Library!T:U,2,0)</f>
        <v>1</v>
      </c>
      <c r="AN320" s="34">
        <f t="shared" ca="1" si="64"/>
        <v>3.3999999999999995</v>
      </c>
      <c r="AO320" s="33">
        <f t="shared" ca="1" si="65"/>
        <v>4</v>
      </c>
      <c r="AP320" s="28" t="s">
        <v>127</v>
      </c>
      <c r="AQ320" s="25" t="s">
        <v>128</v>
      </c>
      <c r="AR320" s="28" t="s">
        <v>2473</v>
      </c>
      <c r="AS320" s="28" t="s">
        <v>1587</v>
      </c>
      <c r="AT320" s="28" t="s">
        <v>1588</v>
      </c>
      <c r="AU320" s="23" t="s">
        <v>114</v>
      </c>
      <c r="AV320" s="23" t="s">
        <v>115</v>
      </c>
      <c r="AW320" s="25" t="s">
        <v>128</v>
      </c>
      <c r="AX320" s="25" t="s">
        <v>128</v>
      </c>
      <c r="AY320" s="25" t="s">
        <v>128</v>
      </c>
      <c r="AZ320" s="25" t="s">
        <v>128</v>
      </c>
      <c r="BA320" s="25" t="s">
        <v>128</v>
      </c>
      <c r="BB320" s="25" t="s">
        <v>128</v>
      </c>
      <c r="BC320" s="25" t="s">
        <v>128</v>
      </c>
      <c r="BD320" s="25" t="s">
        <v>128</v>
      </c>
      <c r="BE320" s="25" t="s">
        <v>128</v>
      </c>
      <c r="BF320" s="25" t="s">
        <v>128</v>
      </c>
      <c r="BG320" s="25" t="s">
        <v>128</v>
      </c>
      <c r="BH320" s="25" t="s">
        <v>128</v>
      </c>
      <c r="BI320" s="25" t="s">
        <v>114</v>
      </c>
      <c r="BJ320" s="23" t="s">
        <v>128</v>
      </c>
      <c r="BK320" t="s">
        <v>1042</v>
      </c>
      <c r="BL320" s="23" t="s">
        <v>890</v>
      </c>
      <c r="BM320" s="28">
        <v>140819000</v>
      </c>
      <c r="BN320" s="72">
        <f t="shared" si="61"/>
        <v>0.281638</v>
      </c>
    </row>
    <row r="321" spans="1:66" ht="15">
      <c r="A321" s="28">
        <v>317</v>
      </c>
      <c r="B321" s="23" t="s">
        <v>892</v>
      </c>
      <c r="C321" s="28" t="s">
        <v>1462</v>
      </c>
      <c r="D321" s="27" t="s">
        <v>155</v>
      </c>
      <c r="E321" s="43">
        <f ca="1">IF(AW321="Y","Defaulted",IF(OR(IFERROR(_xlfn.XLOOKUP(I321,Library!$J:$J,Library!$P:$P),AK321)=6,IFERROR(_xlfn.XLOOKUP(I321,Library!$J:$J,Library!$P:$P),AK321)=7),"N/A",AO321))</f>
        <v>3</v>
      </c>
      <c r="F321" s="25" t="str">
        <f t="shared" si="67"/>
        <v>Y</v>
      </c>
      <c r="G321" s="25" t="str">
        <f t="shared" si="68"/>
        <v>N</v>
      </c>
      <c r="H321" s="25" t="s">
        <v>128</v>
      </c>
      <c r="I321" s="29" t="s">
        <v>1882</v>
      </c>
      <c r="J321" s="44" t="str">
        <f t="shared" si="66"/>
        <v>投资级别优先可赎回/可售回债</v>
      </c>
      <c r="K321" s="27" t="s">
        <v>21</v>
      </c>
      <c r="L321" s="29">
        <v>95.462999999999994</v>
      </c>
      <c r="M321" s="29">
        <v>95.58</v>
      </c>
      <c r="N321" s="29">
        <v>4.3179151047247988</v>
      </c>
      <c r="O321" s="29">
        <v>4.2796855192460388</v>
      </c>
      <c r="P321" s="30">
        <v>2.875</v>
      </c>
      <c r="Q321" s="27" t="s">
        <v>107</v>
      </c>
      <c r="R321" s="31">
        <v>2</v>
      </c>
      <c r="S321" s="25" t="s">
        <v>3581</v>
      </c>
      <c r="T321" s="25" t="s">
        <v>110</v>
      </c>
      <c r="U321" s="25" t="s">
        <v>3751</v>
      </c>
      <c r="V321" s="25" t="s">
        <v>128</v>
      </c>
      <c r="W321" s="23" t="s">
        <v>974</v>
      </c>
      <c r="X321" s="23" t="s">
        <v>975</v>
      </c>
      <c r="Y321" s="23" t="s">
        <v>8</v>
      </c>
      <c r="Z321" s="23" t="s">
        <v>1066</v>
      </c>
      <c r="AA321" s="23" t="s">
        <v>1041</v>
      </c>
      <c r="AB321" s="23" t="s">
        <v>108</v>
      </c>
      <c r="AC321" s="23" t="s">
        <v>2136</v>
      </c>
      <c r="AD321" s="25">
        <f t="shared" ca="1" si="62"/>
        <v>3.4219178082191779</v>
      </c>
      <c r="AE321" s="32">
        <v>1000000000</v>
      </c>
      <c r="AF321" s="33">
        <f>VLOOKUP(J321,Library!A:B,2,0)</f>
        <v>1</v>
      </c>
      <c r="AG321" s="33">
        <f>VLOOKUP(J321,Library!A:G,7,0)</f>
        <v>3</v>
      </c>
      <c r="AH321" s="28">
        <f>VLOOKUP(W321,Library!W:X,2,0)</f>
        <v>3</v>
      </c>
      <c r="AI321" s="28">
        <f>VLOOKUP(X321,Library!Y:Z,2,0)</f>
        <v>3</v>
      </c>
      <c r="AJ321" s="28" t="str">
        <f>VLOOKUP(Y321,Library!AA:AB,2,0)</f>
        <v>N/A</v>
      </c>
      <c r="AK321" s="33">
        <f>IF(MAX(AH321,AI321,AJ321)=0,VLOOKUP(I321,Library!$J:$P,7,0),MAX(AH321,AI321,AJ321))</f>
        <v>3</v>
      </c>
      <c r="AL321" s="33">
        <f t="shared" ca="1" si="63"/>
        <v>3</v>
      </c>
      <c r="AM321" s="33">
        <f>VLOOKUP(AB321,Library!T:U,2,0)</f>
        <v>1</v>
      </c>
      <c r="AN321" s="34">
        <f t="shared" ca="1" si="64"/>
        <v>2.2000000000000002</v>
      </c>
      <c r="AO321" s="33">
        <f t="shared" ca="1" si="65"/>
        <v>3</v>
      </c>
      <c r="AP321" s="28" t="s">
        <v>127</v>
      </c>
      <c r="AQ321" s="25" t="s">
        <v>128</v>
      </c>
      <c r="AR321" s="28" t="s">
        <v>111</v>
      </c>
      <c r="AS321" s="28" t="s">
        <v>2426</v>
      </c>
      <c r="AT321" s="28" t="s">
        <v>1794</v>
      </c>
      <c r="AU321" s="23" t="s">
        <v>2679</v>
      </c>
      <c r="AV321" s="23" t="s">
        <v>35</v>
      </c>
      <c r="AW321" s="25" t="s">
        <v>128</v>
      </c>
      <c r="AX321" s="25" t="s">
        <v>128</v>
      </c>
      <c r="AY321" s="25" t="s">
        <v>128</v>
      </c>
      <c r="AZ321" s="25" t="s">
        <v>128</v>
      </c>
      <c r="BA321" s="25" t="s">
        <v>128</v>
      </c>
      <c r="BB321" s="25" t="s">
        <v>128</v>
      </c>
      <c r="BC321" s="25" t="s">
        <v>128</v>
      </c>
      <c r="BD321" s="25" t="s">
        <v>128</v>
      </c>
      <c r="BE321" s="25" t="s">
        <v>128</v>
      </c>
      <c r="BF321" s="25" t="s">
        <v>128</v>
      </c>
      <c r="BG321" s="25" t="s">
        <v>128</v>
      </c>
      <c r="BH321" s="25" t="s">
        <v>128</v>
      </c>
      <c r="BI321" s="25" t="s">
        <v>114</v>
      </c>
      <c r="BJ321" s="23" t="s">
        <v>128</v>
      </c>
      <c r="BK321" t="s">
        <v>1086</v>
      </c>
      <c r="BL321" s="23" t="s">
        <v>892</v>
      </c>
      <c r="BM321" s="28">
        <v>7100000</v>
      </c>
      <c r="BN321" s="72">
        <f t="shared" si="61"/>
        <v>7.1000000000000004E-3</v>
      </c>
    </row>
    <row r="322" spans="1:66" ht="15">
      <c r="A322" s="28">
        <v>318</v>
      </c>
      <c r="B322" s="23" t="s">
        <v>893</v>
      </c>
      <c r="C322" s="28" t="s">
        <v>1463</v>
      </c>
      <c r="D322" s="27" t="s">
        <v>155</v>
      </c>
      <c r="E322" s="43">
        <f ca="1">IF(AW322="Y","Defaulted",IF(OR(IFERROR(_xlfn.XLOOKUP(I322,Library!$J:$J,Library!$P:$P),AK322)=6,IFERROR(_xlfn.XLOOKUP(I322,Library!$J:$J,Library!$P:$P),AK322)=7),"N/A",AO322))</f>
        <v>3</v>
      </c>
      <c r="F322" s="25" t="str">
        <f t="shared" si="67"/>
        <v>Y</v>
      </c>
      <c r="G322" s="25" t="str">
        <f t="shared" si="68"/>
        <v>N</v>
      </c>
      <c r="H322" s="25" t="s">
        <v>128</v>
      </c>
      <c r="I322" s="29" t="s">
        <v>1882</v>
      </c>
      <c r="J322" s="44" t="str">
        <f t="shared" si="66"/>
        <v>投资级别优先可赎回/可售回债</v>
      </c>
      <c r="K322" s="27" t="s">
        <v>21</v>
      </c>
      <c r="L322" s="29">
        <v>75.293999999999997</v>
      </c>
      <c r="M322" s="29">
        <v>75.58</v>
      </c>
      <c r="N322" s="29">
        <v>5.1234398903118095</v>
      </c>
      <c r="O322" s="29">
        <v>5.097995815191533</v>
      </c>
      <c r="P322" s="30">
        <v>3.3</v>
      </c>
      <c r="Q322" s="27" t="s">
        <v>107</v>
      </c>
      <c r="R322" s="31">
        <v>2</v>
      </c>
      <c r="S322" s="25" t="s">
        <v>3581</v>
      </c>
      <c r="T322" s="25" t="s">
        <v>110</v>
      </c>
      <c r="U322" s="25" t="s">
        <v>3752</v>
      </c>
      <c r="V322" s="25" t="s">
        <v>128</v>
      </c>
      <c r="W322" s="23" t="s">
        <v>974</v>
      </c>
      <c r="X322" s="23" t="s">
        <v>975</v>
      </c>
      <c r="Y322" s="23" t="s">
        <v>8</v>
      </c>
      <c r="Z322" s="23" t="s">
        <v>1066</v>
      </c>
      <c r="AA322" s="23" t="s">
        <v>1041</v>
      </c>
      <c r="AB322" s="23" t="s">
        <v>108</v>
      </c>
      <c r="AC322" s="23" t="s">
        <v>2338</v>
      </c>
      <c r="AD322" s="25">
        <f t="shared" ca="1" si="62"/>
        <v>23.435616438356163</v>
      </c>
      <c r="AE322" s="32">
        <v>500000000</v>
      </c>
      <c r="AF322" s="33">
        <f>VLOOKUP(J322,Library!A:B,2,0)</f>
        <v>1</v>
      </c>
      <c r="AG322" s="33">
        <f>VLOOKUP(J322,Library!A:G,7,0)</f>
        <v>3</v>
      </c>
      <c r="AH322" s="28">
        <f>VLOOKUP(W322,Library!W:X,2,0)</f>
        <v>3</v>
      </c>
      <c r="AI322" s="28">
        <f>VLOOKUP(X322,Library!Y:Z,2,0)</f>
        <v>3</v>
      </c>
      <c r="AJ322" s="28" t="str">
        <f>VLOOKUP(Y322,Library!AA:AB,2,0)</f>
        <v>N/A</v>
      </c>
      <c r="AK322" s="33">
        <f>IF(MAX(AH322,AI322,AJ322)=0,VLOOKUP(I322,Library!$J:$P,7,0),MAX(AH322,AI322,AJ322))</f>
        <v>3</v>
      </c>
      <c r="AL322" s="33">
        <f t="shared" ca="1" si="63"/>
        <v>5</v>
      </c>
      <c r="AM322" s="33">
        <f>VLOOKUP(AB322,Library!T:U,2,0)</f>
        <v>1</v>
      </c>
      <c r="AN322" s="34">
        <f t="shared" ca="1" si="64"/>
        <v>2.4</v>
      </c>
      <c r="AO322" s="33">
        <f t="shared" ca="1" si="65"/>
        <v>3</v>
      </c>
      <c r="AP322" s="28" t="s">
        <v>127</v>
      </c>
      <c r="AQ322" s="25" t="s">
        <v>128</v>
      </c>
      <c r="AR322" s="28" t="s">
        <v>111</v>
      </c>
      <c r="AS322" s="28" t="s">
        <v>2426</v>
      </c>
      <c r="AT322" s="28" t="s">
        <v>1794</v>
      </c>
      <c r="AU322" s="23" t="s">
        <v>2680</v>
      </c>
      <c r="AV322" s="23" t="s">
        <v>35</v>
      </c>
      <c r="AW322" s="25" t="s">
        <v>128</v>
      </c>
      <c r="AX322" s="25" t="s">
        <v>128</v>
      </c>
      <c r="AY322" s="25" t="s">
        <v>128</v>
      </c>
      <c r="AZ322" s="25" t="s">
        <v>128</v>
      </c>
      <c r="BA322" s="25" t="s">
        <v>128</v>
      </c>
      <c r="BB322" s="25" t="s">
        <v>128</v>
      </c>
      <c r="BC322" s="25" t="s">
        <v>128</v>
      </c>
      <c r="BD322" s="25" t="s">
        <v>128</v>
      </c>
      <c r="BE322" s="25" t="s">
        <v>128</v>
      </c>
      <c r="BF322" s="25" t="s">
        <v>128</v>
      </c>
      <c r="BG322" s="25" t="s">
        <v>128</v>
      </c>
      <c r="BH322" s="25" t="s">
        <v>128</v>
      </c>
      <c r="BI322" s="25" t="s">
        <v>114</v>
      </c>
      <c r="BJ322" s="23" t="s">
        <v>128</v>
      </c>
      <c r="BK322" t="s">
        <v>1086</v>
      </c>
      <c r="BL322" s="23" t="s">
        <v>893</v>
      </c>
      <c r="BM322" s="28">
        <v>21900000</v>
      </c>
      <c r="BN322" s="72">
        <f t="shared" si="61"/>
        <v>4.3799999999999999E-2</v>
      </c>
    </row>
    <row r="323" spans="1:66" ht="15">
      <c r="A323" s="28">
        <v>319</v>
      </c>
      <c r="B323" s="23" t="s">
        <v>894</v>
      </c>
      <c r="C323" s="28" t="s">
        <v>1464</v>
      </c>
      <c r="D323" s="27" t="s">
        <v>155</v>
      </c>
      <c r="E323" s="43">
        <f ca="1">IF(AW323="Y","Defaulted",IF(OR(IFERROR(_xlfn.XLOOKUP(I323,Library!$J:$J,Library!$P:$P),AK323)=6,IFERROR(_xlfn.XLOOKUP(I323,Library!$J:$J,Library!$P:$P),AK323)=7),"N/A",AO323))</f>
        <v>3</v>
      </c>
      <c r="F323" s="25" t="str">
        <f t="shared" si="67"/>
        <v>N</v>
      </c>
      <c r="G323" s="25" t="str">
        <f t="shared" si="68"/>
        <v>N</v>
      </c>
      <c r="H323" s="25" t="s">
        <v>128</v>
      </c>
      <c r="I323" s="29" t="s">
        <v>1883</v>
      </c>
      <c r="J323" s="44" t="str">
        <f t="shared" si="66"/>
        <v>投资级别优先普通债</v>
      </c>
      <c r="K323" s="27" t="s">
        <v>21</v>
      </c>
      <c r="L323" s="29">
        <v>100.04600000000001</v>
      </c>
      <c r="M323" s="29">
        <v>100.176</v>
      </c>
      <c r="N323" s="29">
        <v>4.3506991972474003</v>
      </c>
      <c r="O323" s="29">
        <v>4.2822952489538757</v>
      </c>
      <c r="P323" s="30">
        <v>4.375</v>
      </c>
      <c r="Q323" s="27" t="s">
        <v>107</v>
      </c>
      <c r="R323" s="31">
        <v>2</v>
      </c>
      <c r="S323" s="25" t="s">
        <v>3509</v>
      </c>
      <c r="T323" s="25" t="s">
        <v>128</v>
      </c>
      <c r="U323" s="25" t="s">
        <v>3496</v>
      </c>
      <c r="V323" s="25" t="s">
        <v>128</v>
      </c>
      <c r="W323" s="23" t="s">
        <v>974</v>
      </c>
      <c r="X323" s="23" t="s">
        <v>975</v>
      </c>
      <c r="Y323" s="23" t="s">
        <v>8</v>
      </c>
      <c r="Z323" s="23" t="s">
        <v>1066</v>
      </c>
      <c r="AA323" s="23" t="s">
        <v>1041</v>
      </c>
      <c r="AB323" s="23" t="s">
        <v>108</v>
      </c>
      <c r="AC323" s="23" t="s">
        <v>2076</v>
      </c>
      <c r="AD323" s="25">
        <f t="shared" ca="1" si="62"/>
        <v>2.0082191780821916</v>
      </c>
      <c r="AE323" s="32">
        <v>1000000000</v>
      </c>
      <c r="AF323" s="33">
        <f>VLOOKUP(J323,Library!A:B,2,0)</f>
        <v>1</v>
      </c>
      <c r="AG323" s="33">
        <f>VLOOKUP(J323,Library!A:G,7,0)</f>
        <v>3</v>
      </c>
      <c r="AH323" s="28">
        <f>VLOOKUP(W323,Library!W:X,2,0)</f>
        <v>3</v>
      </c>
      <c r="AI323" s="28">
        <f>VLOOKUP(X323,Library!Y:Z,2,0)</f>
        <v>3</v>
      </c>
      <c r="AJ323" s="28" t="str">
        <f>VLOOKUP(Y323,Library!AA:AB,2,0)</f>
        <v>N/A</v>
      </c>
      <c r="AK323" s="33">
        <f>IF(MAX(AH323,AI323,AJ323)=0,VLOOKUP(I323,Library!$J:$P,7,0),MAX(AH323,AI323,AJ323))</f>
        <v>3</v>
      </c>
      <c r="AL323" s="33">
        <f t="shared" ca="1" si="63"/>
        <v>3</v>
      </c>
      <c r="AM323" s="33">
        <f>VLOOKUP(AB323,Library!T:U,2,0)</f>
        <v>1</v>
      </c>
      <c r="AN323" s="34">
        <f t="shared" ca="1" si="64"/>
        <v>2.2000000000000002</v>
      </c>
      <c r="AO323" s="33">
        <f t="shared" ca="1" si="65"/>
        <v>3</v>
      </c>
      <c r="AP323" s="28" t="s">
        <v>136</v>
      </c>
      <c r="AQ323" s="25" t="s">
        <v>128</v>
      </c>
      <c r="AR323" s="28" t="s">
        <v>111</v>
      </c>
      <c r="AS323" s="28" t="s">
        <v>2427</v>
      </c>
      <c r="AT323" s="28" t="s">
        <v>1795</v>
      </c>
      <c r="AU323" s="23" t="s">
        <v>114</v>
      </c>
      <c r="AV323" s="23" t="s">
        <v>115</v>
      </c>
      <c r="AW323" s="25" t="s">
        <v>128</v>
      </c>
      <c r="AX323" s="25" t="s">
        <v>128</v>
      </c>
      <c r="AY323" s="25" t="s">
        <v>128</v>
      </c>
      <c r="AZ323" s="25" t="s">
        <v>128</v>
      </c>
      <c r="BA323" s="25" t="s">
        <v>128</v>
      </c>
      <c r="BB323" s="25" t="s">
        <v>128</v>
      </c>
      <c r="BC323" s="25" t="s">
        <v>128</v>
      </c>
      <c r="BD323" s="25" t="s">
        <v>128</v>
      </c>
      <c r="BE323" s="25" t="s">
        <v>128</v>
      </c>
      <c r="BF323" s="25" t="s">
        <v>128</v>
      </c>
      <c r="BG323" s="25" t="s">
        <v>128</v>
      </c>
      <c r="BH323" s="25" t="s">
        <v>128</v>
      </c>
      <c r="BI323" s="25" t="s">
        <v>114</v>
      </c>
      <c r="BJ323" s="23" t="s">
        <v>128</v>
      </c>
      <c r="BK323" t="s">
        <v>1086</v>
      </c>
      <c r="BL323" s="23" t="s">
        <v>894</v>
      </c>
      <c r="BM323" s="28">
        <v>49994000</v>
      </c>
      <c r="BN323" s="72">
        <f t="shared" si="61"/>
        <v>4.9993999999999997E-2</v>
      </c>
    </row>
    <row r="324" spans="1:66" ht="15">
      <c r="A324" s="28">
        <v>320</v>
      </c>
      <c r="B324" s="23" t="s">
        <v>895</v>
      </c>
      <c r="C324" s="28" t="s">
        <v>1465</v>
      </c>
      <c r="D324" s="27" t="s">
        <v>155</v>
      </c>
      <c r="E324" s="43">
        <f ca="1">IF(AW324="Y","Defaulted",IF(OR(IFERROR(_xlfn.XLOOKUP(I324,Library!$J:$J,Library!$P:$P),AK324)=6,IFERROR(_xlfn.XLOOKUP(I324,Library!$J:$J,Library!$P:$P),AK324)=7),"N/A",AO324))</f>
        <v>3</v>
      </c>
      <c r="F324" s="25" t="str">
        <f t="shared" si="67"/>
        <v>N</v>
      </c>
      <c r="G324" s="25" t="str">
        <f t="shared" si="68"/>
        <v>N</v>
      </c>
      <c r="H324" s="25" t="s">
        <v>128</v>
      </c>
      <c r="I324" s="29" t="s">
        <v>2015</v>
      </c>
      <c r="J324" s="44" t="str">
        <f t="shared" si="66"/>
        <v>投资级别优先普通债</v>
      </c>
      <c r="K324" s="27" t="s">
        <v>21</v>
      </c>
      <c r="L324" s="29">
        <v>98.932000000000002</v>
      </c>
      <c r="M324" s="29">
        <v>99.238</v>
      </c>
      <c r="N324" s="29">
        <v>5.0984117375783002</v>
      </c>
      <c r="O324" s="29">
        <v>5.070071168312781</v>
      </c>
      <c r="P324" s="30">
        <v>5</v>
      </c>
      <c r="Q324" s="27" t="s">
        <v>107</v>
      </c>
      <c r="R324" s="31">
        <v>2</v>
      </c>
      <c r="S324" s="25" t="s">
        <v>3509</v>
      </c>
      <c r="T324" s="25" t="s">
        <v>128</v>
      </c>
      <c r="U324" s="25" t="s">
        <v>3496</v>
      </c>
      <c r="V324" s="25" t="s">
        <v>128</v>
      </c>
      <c r="W324" s="23" t="s">
        <v>974</v>
      </c>
      <c r="X324" s="23" t="s">
        <v>975</v>
      </c>
      <c r="Y324" s="23" t="s">
        <v>8</v>
      </c>
      <c r="Z324" s="23" t="s">
        <v>1066</v>
      </c>
      <c r="AA324" s="23" t="s">
        <v>1041</v>
      </c>
      <c r="AB324" s="23" t="s">
        <v>108</v>
      </c>
      <c r="AC324" s="23" t="s">
        <v>2339</v>
      </c>
      <c r="AD324" s="25">
        <f t="shared" ca="1" si="62"/>
        <v>16.016438356164382</v>
      </c>
      <c r="AE324" s="32">
        <v>500000000</v>
      </c>
      <c r="AF324" s="33">
        <f>VLOOKUP(J324,Library!A:B,2,0)</f>
        <v>1</v>
      </c>
      <c r="AG324" s="33">
        <f>VLOOKUP(J324,Library!A:G,7,0)</f>
        <v>3</v>
      </c>
      <c r="AH324" s="28">
        <f>VLOOKUP(W324,Library!W:X,2,0)</f>
        <v>3</v>
      </c>
      <c r="AI324" s="28">
        <f>VLOOKUP(X324,Library!Y:Z,2,0)</f>
        <v>3</v>
      </c>
      <c r="AJ324" s="28" t="str">
        <f>VLOOKUP(Y324,Library!AA:AB,2,0)</f>
        <v>N/A</v>
      </c>
      <c r="AK324" s="33">
        <f>IF(MAX(AH324,AI324,AJ324)=0,VLOOKUP(I324,Library!$J:$P,7,0),MAX(AH324,AI324,AJ324))</f>
        <v>3</v>
      </c>
      <c r="AL324" s="33">
        <f t="shared" ca="1" si="63"/>
        <v>5</v>
      </c>
      <c r="AM324" s="33">
        <f>VLOOKUP(AB324,Library!T:U,2,0)</f>
        <v>1</v>
      </c>
      <c r="AN324" s="34">
        <f t="shared" ca="1" si="64"/>
        <v>2.4</v>
      </c>
      <c r="AO324" s="33">
        <f t="shared" ca="1" si="65"/>
        <v>3</v>
      </c>
      <c r="AP324" s="28" t="s">
        <v>136</v>
      </c>
      <c r="AQ324" s="25" t="s">
        <v>128</v>
      </c>
      <c r="AR324" s="28" t="s">
        <v>111</v>
      </c>
      <c r="AS324" s="28" t="s">
        <v>2426</v>
      </c>
      <c r="AT324" s="28" t="s">
        <v>1794</v>
      </c>
      <c r="AU324" s="23" t="s">
        <v>114</v>
      </c>
      <c r="AV324" s="23" t="s">
        <v>115</v>
      </c>
      <c r="AW324" s="25" t="s">
        <v>128</v>
      </c>
      <c r="AX324" s="25" t="s">
        <v>128</v>
      </c>
      <c r="AY324" s="25" t="s">
        <v>128</v>
      </c>
      <c r="AZ324" s="25" t="s">
        <v>128</v>
      </c>
      <c r="BA324" s="25" t="s">
        <v>128</v>
      </c>
      <c r="BB324" s="25" t="s">
        <v>128</v>
      </c>
      <c r="BC324" s="25" t="s">
        <v>128</v>
      </c>
      <c r="BD324" s="25" t="s">
        <v>128</v>
      </c>
      <c r="BE324" s="25" t="s">
        <v>128</v>
      </c>
      <c r="BF324" s="25" t="s">
        <v>128</v>
      </c>
      <c r="BG324" s="25" t="s">
        <v>128</v>
      </c>
      <c r="BH324" s="25" t="s">
        <v>128</v>
      </c>
      <c r="BI324" s="25" t="s">
        <v>114</v>
      </c>
      <c r="BJ324" s="23" t="s">
        <v>128</v>
      </c>
      <c r="BK324" t="s">
        <v>1086</v>
      </c>
      <c r="BL324" s="23" t="s">
        <v>895</v>
      </c>
      <c r="BM324" s="28">
        <v>50450000</v>
      </c>
      <c r="BN324" s="72">
        <f t="shared" si="61"/>
        <v>0.1009</v>
      </c>
    </row>
    <row r="325" spans="1:66" ht="15">
      <c r="A325" s="28">
        <v>321</v>
      </c>
      <c r="B325" s="23" t="s">
        <v>896</v>
      </c>
      <c r="C325" s="28" t="s">
        <v>1466</v>
      </c>
      <c r="D325" s="27" t="s">
        <v>155</v>
      </c>
      <c r="E325" s="43">
        <f ca="1">IF(AW325="Y","Defaulted",IF(OR(IFERROR(_xlfn.XLOOKUP(I325,Library!$J:$J,Library!$P:$P),AK325)=6,IFERROR(_xlfn.XLOOKUP(I325,Library!$J:$J,Library!$P:$P),AK325)=7),"N/A",AO325))</f>
        <v>3</v>
      </c>
      <c r="F325" s="25" t="str">
        <f t="shared" si="67"/>
        <v>N</v>
      </c>
      <c r="G325" s="25" t="str">
        <f t="shared" si="68"/>
        <v>N</v>
      </c>
      <c r="H325" s="25" t="s">
        <v>128</v>
      </c>
      <c r="I325" s="29" t="s">
        <v>2016</v>
      </c>
      <c r="J325" s="44" t="str">
        <f t="shared" si="66"/>
        <v>投资级别优先普通债</v>
      </c>
      <c r="K325" s="27" t="s">
        <v>21</v>
      </c>
      <c r="L325" s="29">
        <v>105.294</v>
      </c>
      <c r="M325" s="29">
        <v>105.524</v>
      </c>
      <c r="N325" s="29">
        <v>4.6119187697501696</v>
      </c>
      <c r="O325" s="29">
        <v>4.5745762956281961</v>
      </c>
      <c r="P325" s="30">
        <v>5.5</v>
      </c>
      <c r="Q325" s="27" t="s">
        <v>107</v>
      </c>
      <c r="R325" s="31">
        <v>2</v>
      </c>
      <c r="S325" s="25" t="s">
        <v>3574</v>
      </c>
      <c r="T325" s="25" t="s">
        <v>128</v>
      </c>
      <c r="U325" s="25" t="s">
        <v>3496</v>
      </c>
      <c r="V325" s="25" t="s">
        <v>128</v>
      </c>
      <c r="W325" s="23" t="s">
        <v>974</v>
      </c>
      <c r="X325" s="23" t="s">
        <v>975</v>
      </c>
      <c r="Y325" s="23" t="s">
        <v>77</v>
      </c>
      <c r="Z325" s="23" t="s">
        <v>1066</v>
      </c>
      <c r="AA325" s="23" t="s">
        <v>1041</v>
      </c>
      <c r="AB325" s="23" t="s">
        <v>108</v>
      </c>
      <c r="AC325" s="23" t="s">
        <v>2340</v>
      </c>
      <c r="AD325" s="25">
        <f t="shared" ca="1" si="62"/>
        <v>7.0630136986301366</v>
      </c>
      <c r="AE325" s="32">
        <v>300000000</v>
      </c>
      <c r="AF325" s="33">
        <f>VLOOKUP(J325,Library!A:B,2,0)</f>
        <v>1</v>
      </c>
      <c r="AG325" s="33">
        <f>VLOOKUP(J325,Library!A:G,7,0)</f>
        <v>3</v>
      </c>
      <c r="AH325" s="28">
        <f>VLOOKUP(W325,Library!W:X,2,0)</f>
        <v>3</v>
      </c>
      <c r="AI325" s="28">
        <f>VLOOKUP(X325,Library!Y:Z,2,0)</f>
        <v>3</v>
      </c>
      <c r="AJ325" s="28">
        <f>VLOOKUP(Y325,Library!AA:AB,2,0)</f>
        <v>3</v>
      </c>
      <c r="AK325" s="33">
        <f>IF(MAX(AH325,AI325,AJ325)=0,VLOOKUP(I325,Library!$J:$P,7,0),MAX(AH325,AI325,AJ325))</f>
        <v>3</v>
      </c>
      <c r="AL325" s="33">
        <f t="shared" ca="1" si="63"/>
        <v>4</v>
      </c>
      <c r="AM325" s="33">
        <f>VLOOKUP(AB325,Library!T:U,2,0)</f>
        <v>1</v>
      </c>
      <c r="AN325" s="34">
        <f t="shared" ca="1" si="64"/>
        <v>2.2999999999999998</v>
      </c>
      <c r="AO325" s="33">
        <f t="shared" ca="1" si="65"/>
        <v>3</v>
      </c>
      <c r="AP325" s="28" t="s">
        <v>136</v>
      </c>
      <c r="AQ325" s="25" t="s">
        <v>128</v>
      </c>
      <c r="AR325" s="28" t="s">
        <v>111</v>
      </c>
      <c r="AS325" s="28" t="s">
        <v>2426</v>
      </c>
      <c r="AT325" s="28" t="s">
        <v>1794</v>
      </c>
      <c r="AU325" s="23" t="s">
        <v>114</v>
      </c>
      <c r="AV325" s="23" t="s">
        <v>115</v>
      </c>
      <c r="AW325" s="25" t="s">
        <v>128</v>
      </c>
      <c r="AX325" s="25" t="s">
        <v>128</v>
      </c>
      <c r="AY325" s="25" t="s">
        <v>128</v>
      </c>
      <c r="AZ325" s="25" t="s">
        <v>128</v>
      </c>
      <c r="BA325" s="25" t="s">
        <v>128</v>
      </c>
      <c r="BB325" s="25" t="s">
        <v>128</v>
      </c>
      <c r="BC325" s="25" t="s">
        <v>128</v>
      </c>
      <c r="BD325" s="25" t="s">
        <v>128</v>
      </c>
      <c r="BE325" s="25" t="s">
        <v>128</v>
      </c>
      <c r="BF325" s="25" t="s">
        <v>128</v>
      </c>
      <c r="BG325" s="25" t="s">
        <v>128</v>
      </c>
      <c r="BH325" s="25" t="s">
        <v>128</v>
      </c>
      <c r="BI325" s="25" t="s">
        <v>114</v>
      </c>
      <c r="BJ325" s="23" t="s">
        <v>128</v>
      </c>
      <c r="BK325" t="s">
        <v>1086</v>
      </c>
      <c r="BL325" s="23" t="s">
        <v>896</v>
      </c>
      <c r="BM325" s="28">
        <v>5090000</v>
      </c>
      <c r="BN325" s="72">
        <f t="shared" si="61"/>
        <v>1.6966666666666668E-2</v>
      </c>
    </row>
    <row r="326" spans="1:66" ht="15">
      <c r="A326" s="28">
        <v>322</v>
      </c>
      <c r="B326" s="23" t="s">
        <v>897</v>
      </c>
      <c r="C326" s="28" t="s">
        <v>1467</v>
      </c>
      <c r="D326" s="27" t="s">
        <v>155</v>
      </c>
      <c r="E326" s="43">
        <f ca="1">IF(AW326="Y","Defaulted",IF(OR(IFERROR(_xlfn.XLOOKUP(I326,Library!$J:$J,Library!$P:$P),AK326)=6,IFERROR(_xlfn.XLOOKUP(I326,Library!$J:$J,Library!$P:$P),AK326)=7),"N/A",AO326))</f>
        <v>3</v>
      </c>
      <c r="F326" s="25" t="str">
        <f t="shared" si="67"/>
        <v>N</v>
      </c>
      <c r="G326" s="25" t="str">
        <f t="shared" si="68"/>
        <v>N</v>
      </c>
      <c r="H326" s="25" t="s">
        <v>128</v>
      </c>
      <c r="I326" s="29" t="s">
        <v>2017</v>
      </c>
      <c r="J326" s="44" t="str">
        <f t="shared" si="66"/>
        <v>投资级别优先普通债</v>
      </c>
      <c r="K326" s="27" t="s">
        <v>21</v>
      </c>
      <c r="L326" s="29">
        <v>107.55500000000001</v>
      </c>
      <c r="M326" s="29">
        <v>107.78</v>
      </c>
      <c r="N326" s="29">
        <v>5.0176408280464235</v>
      </c>
      <c r="O326" s="29">
        <v>4.9968863511188548</v>
      </c>
      <c r="P326" s="30">
        <v>5.75</v>
      </c>
      <c r="Q326" s="27" t="s">
        <v>107</v>
      </c>
      <c r="R326" s="31">
        <v>2</v>
      </c>
      <c r="S326" s="25" t="s">
        <v>3717</v>
      </c>
      <c r="T326" s="25" t="s">
        <v>128</v>
      </c>
      <c r="U326" s="25" t="s">
        <v>3496</v>
      </c>
      <c r="V326" s="25" t="s">
        <v>128</v>
      </c>
      <c r="W326" s="23" t="s">
        <v>974</v>
      </c>
      <c r="X326" s="23" t="s">
        <v>975</v>
      </c>
      <c r="Y326" s="23" t="s">
        <v>77</v>
      </c>
      <c r="Z326" s="23" t="s">
        <v>1066</v>
      </c>
      <c r="AA326" s="23" t="s">
        <v>1041</v>
      </c>
      <c r="AB326" s="23" t="s">
        <v>108</v>
      </c>
      <c r="AC326" s="23" t="s">
        <v>2341</v>
      </c>
      <c r="AD326" s="25">
        <f t="shared" ca="1" si="62"/>
        <v>14.753424657534246</v>
      </c>
      <c r="AE326" s="32">
        <v>500000000</v>
      </c>
      <c r="AF326" s="33">
        <f>VLOOKUP(J326,Library!A:B,2,0)</f>
        <v>1</v>
      </c>
      <c r="AG326" s="33">
        <f>VLOOKUP(J326,Library!A:G,7,0)</f>
        <v>3</v>
      </c>
      <c r="AH326" s="28">
        <f>VLOOKUP(W326,Library!W:X,2,0)</f>
        <v>3</v>
      </c>
      <c r="AI326" s="28">
        <f>VLOOKUP(X326,Library!Y:Z,2,0)</f>
        <v>3</v>
      </c>
      <c r="AJ326" s="28">
        <f>VLOOKUP(Y326,Library!AA:AB,2,0)</f>
        <v>3</v>
      </c>
      <c r="AK326" s="33">
        <f>IF(MAX(AH326,AI326,AJ326)=0,VLOOKUP(I326,Library!$J:$P,7,0),MAX(AH326,AI326,AJ326))</f>
        <v>3</v>
      </c>
      <c r="AL326" s="33">
        <f t="shared" ca="1" si="63"/>
        <v>5</v>
      </c>
      <c r="AM326" s="33">
        <f>VLOOKUP(AB326,Library!T:U,2,0)</f>
        <v>1</v>
      </c>
      <c r="AN326" s="34">
        <f t="shared" ca="1" si="64"/>
        <v>2.4</v>
      </c>
      <c r="AO326" s="33">
        <f t="shared" ca="1" si="65"/>
        <v>3</v>
      </c>
      <c r="AP326" s="28" t="s">
        <v>136</v>
      </c>
      <c r="AQ326" s="25" t="s">
        <v>128</v>
      </c>
      <c r="AR326" s="28" t="s">
        <v>111</v>
      </c>
      <c r="AS326" s="28" t="s">
        <v>2426</v>
      </c>
      <c r="AT326" s="28" t="s">
        <v>1794</v>
      </c>
      <c r="AU326" s="23" t="s">
        <v>114</v>
      </c>
      <c r="AV326" s="23" t="s">
        <v>115</v>
      </c>
      <c r="AW326" s="25" t="s">
        <v>128</v>
      </c>
      <c r="AX326" s="25" t="s">
        <v>128</v>
      </c>
      <c r="AY326" s="25" t="s">
        <v>128</v>
      </c>
      <c r="AZ326" s="25" t="s">
        <v>128</v>
      </c>
      <c r="BA326" s="25" t="s">
        <v>128</v>
      </c>
      <c r="BB326" s="25" t="s">
        <v>128</v>
      </c>
      <c r="BC326" s="25" t="s">
        <v>128</v>
      </c>
      <c r="BD326" s="25" t="s">
        <v>128</v>
      </c>
      <c r="BE326" s="25" t="s">
        <v>128</v>
      </c>
      <c r="BF326" s="25" t="s">
        <v>128</v>
      </c>
      <c r="BG326" s="25" t="s">
        <v>128</v>
      </c>
      <c r="BH326" s="25" t="s">
        <v>128</v>
      </c>
      <c r="BI326" s="25" t="s">
        <v>114</v>
      </c>
      <c r="BJ326" s="23" t="s">
        <v>128</v>
      </c>
      <c r="BK326" t="s">
        <v>1086</v>
      </c>
      <c r="BL326" s="23" t="s">
        <v>897</v>
      </c>
      <c r="BM326" s="28">
        <v>34500000</v>
      </c>
      <c r="BN326" s="72">
        <f t="shared" si="61"/>
        <v>6.9000000000000006E-2</v>
      </c>
    </row>
    <row r="327" spans="1:66" ht="15">
      <c r="A327" s="28">
        <v>323</v>
      </c>
      <c r="B327" s="23" t="s">
        <v>898</v>
      </c>
      <c r="C327" s="28" t="s">
        <v>1468</v>
      </c>
      <c r="D327" s="27" t="s">
        <v>155</v>
      </c>
      <c r="E327" s="43">
        <f ca="1">IF(AW327="Y","Defaulted",IF(OR(IFERROR(_xlfn.XLOOKUP(I327,Library!$J:$J,Library!$P:$P),AK327)=6,IFERROR(_xlfn.XLOOKUP(I327,Library!$J:$J,Library!$P:$P),AK327)=7),"N/A",AO327))</f>
        <v>3</v>
      </c>
      <c r="F327" s="25" t="str">
        <f t="shared" si="67"/>
        <v>N</v>
      </c>
      <c r="G327" s="25" t="str">
        <f t="shared" si="68"/>
        <v>N</v>
      </c>
      <c r="H327" s="25" t="s">
        <v>128</v>
      </c>
      <c r="I327" s="29" t="s">
        <v>2018</v>
      </c>
      <c r="J327" s="44" t="str">
        <f t="shared" si="66"/>
        <v>投资级别优先普通债</v>
      </c>
      <c r="K327" s="27" t="s">
        <v>21</v>
      </c>
      <c r="L327" s="29">
        <v>108.93</v>
      </c>
      <c r="M327" s="29">
        <v>109.273</v>
      </c>
      <c r="N327" s="29">
        <v>4.633491118701234</v>
      </c>
      <c r="O327" s="29">
        <v>4.5883415518311184</v>
      </c>
      <c r="P327" s="30">
        <v>5.875</v>
      </c>
      <c r="Q327" s="27" t="s">
        <v>107</v>
      </c>
      <c r="R327" s="31">
        <v>2</v>
      </c>
      <c r="S327" s="25" t="s">
        <v>3734</v>
      </c>
      <c r="T327" s="25" t="s">
        <v>128</v>
      </c>
      <c r="U327" s="25" t="s">
        <v>3496</v>
      </c>
      <c r="V327" s="25" t="s">
        <v>128</v>
      </c>
      <c r="W327" s="23" t="s">
        <v>974</v>
      </c>
      <c r="X327" s="23" t="s">
        <v>975</v>
      </c>
      <c r="Y327" s="23" t="s">
        <v>8</v>
      </c>
      <c r="Z327" s="23" t="s">
        <v>1066</v>
      </c>
      <c r="AA327" s="23" t="s">
        <v>1041</v>
      </c>
      <c r="AB327" s="23" t="s">
        <v>108</v>
      </c>
      <c r="AC327" s="23" t="s">
        <v>2342</v>
      </c>
      <c r="AD327" s="25">
        <f t="shared" ca="1" si="62"/>
        <v>8.8657534246575338</v>
      </c>
      <c r="AE327" s="32">
        <v>790000000</v>
      </c>
      <c r="AF327" s="33">
        <f>VLOOKUP(J327,Library!A:B,2,0)</f>
        <v>1</v>
      </c>
      <c r="AG327" s="33">
        <f>VLOOKUP(J327,Library!A:G,7,0)</f>
        <v>3</v>
      </c>
      <c r="AH327" s="28">
        <f>VLOOKUP(W327,Library!W:X,2,0)</f>
        <v>3</v>
      </c>
      <c r="AI327" s="28">
        <f>VLOOKUP(X327,Library!Y:Z,2,0)</f>
        <v>3</v>
      </c>
      <c r="AJ327" s="28" t="str">
        <f>VLOOKUP(Y327,Library!AA:AB,2,0)</f>
        <v>N/A</v>
      </c>
      <c r="AK327" s="33">
        <f>IF(MAX(AH327,AI327,AJ327)=0,VLOOKUP(I327,Library!$J:$P,7,0),MAX(AH327,AI327,AJ327))</f>
        <v>3</v>
      </c>
      <c r="AL327" s="33">
        <f t="shared" ca="1" si="63"/>
        <v>4</v>
      </c>
      <c r="AM327" s="33">
        <f>VLOOKUP(AB327,Library!T:U,2,0)</f>
        <v>1</v>
      </c>
      <c r="AN327" s="34">
        <f t="shared" ca="1" si="64"/>
        <v>2.2999999999999998</v>
      </c>
      <c r="AO327" s="33">
        <f t="shared" ca="1" si="65"/>
        <v>3</v>
      </c>
      <c r="AP327" s="28" t="s">
        <v>136</v>
      </c>
      <c r="AQ327" s="25" t="s">
        <v>128</v>
      </c>
      <c r="AR327" s="28" t="s">
        <v>111</v>
      </c>
      <c r="AS327" s="28" t="s">
        <v>156</v>
      </c>
      <c r="AT327" s="28" t="s">
        <v>157</v>
      </c>
      <c r="AU327" s="23" t="s">
        <v>114</v>
      </c>
      <c r="AV327" s="23" t="s">
        <v>115</v>
      </c>
      <c r="AW327" s="25" t="s">
        <v>128</v>
      </c>
      <c r="AX327" s="25" t="s">
        <v>128</v>
      </c>
      <c r="AY327" s="25" t="s">
        <v>128</v>
      </c>
      <c r="AZ327" s="25" t="s">
        <v>128</v>
      </c>
      <c r="BA327" s="25" t="s">
        <v>128</v>
      </c>
      <c r="BB327" s="25" t="s">
        <v>128</v>
      </c>
      <c r="BC327" s="25" t="s">
        <v>128</v>
      </c>
      <c r="BD327" s="25" t="s">
        <v>128</v>
      </c>
      <c r="BE327" s="25" t="s">
        <v>128</v>
      </c>
      <c r="BF327" s="25" t="s">
        <v>128</v>
      </c>
      <c r="BG327" s="25" t="s">
        <v>128</v>
      </c>
      <c r="BH327" s="25" t="s">
        <v>128</v>
      </c>
      <c r="BI327" s="25" t="s">
        <v>114</v>
      </c>
      <c r="BJ327" s="23" t="s">
        <v>128</v>
      </c>
      <c r="BK327" t="s">
        <v>1086</v>
      </c>
      <c r="BL327" s="23" t="s">
        <v>898</v>
      </c>
      <c r="BM327" s="28">
        <v>4540000</v>
      </c>
      <c r="BN327" s="72">
        <f t="shared" si="61"/>
        <v>5.7468354430379748E-3</v>
      </c>
    </row>
    <row r="328" spans="1:66" ht="15">
      <c r="A328" s="28">
        <v>324</v>
      </c>
      <c r="B328" s="23" t="s">
        <v>899</v>
      </c>
      <c r="C328" s="28" t="s">
        <v>1469</v>
      </c>
      <c r="D328" s="27" t="s">
        <v>155</v>
      </c>
      <c r="E328" s="43">
        <f ca="1">IF(AW328="Y","Defaulted",IF(OR(IFERROR(_xlfn.XLOOKUP(I328,Library!$J:$J,Library!$P:$P),AK328)=6,IFERROR(_xlfn.XLOOKUP(I328,Library!$J:$J,Library!$P:$P),AK328)=7),"N/A",AO328))</f>
        <v>3</v>
      </c>
      <c r="F328" s="25" t="str">
        <f t="shared" si="67"/>
        <v>N</v>
      </c>
      <c r="G328" s="25" t="str">
        <f t="shared" si="68"/>
        <v>N</v>
      </c>
      <c r="H328" s="25" t="s">
        <v>128</v>
      </c>
      <c r="I328" s="29" t="s">
        <v>2018</v>
      </c>
      <c r="J328" s="44" t="str">
        <f t="shared" si="66"/>
        <v>投资级别优先普通债</v>
      </c>
      <c r="K328" s="27" t="s">
        <v>21</v>
      </c>
      <c r="L328" s="29">
        <v>114.636</v>
      </c>
      <c r="M328" s="29">
        <v>114.89700000000001</v>
      </c>
      <c r="N328" s="29">
        <v>4.6863112033335765</v>
      </c>
      <c r="O328" s="29">
        <v>4.6582899348249631</v>
      </c>
      <c r="P328" s="30">
        <v>6.4</v>
      </c>
      <c r="Q328" s="27" t="s">
        <v>107</v>
      </c>
      <c r="R328" s="31">
        <v>2</v>
      </c>
      <c r="S328" s="25" t="s">
        <v>3627</v>
      </c>
      <c r="T328" s="25" t="s">
        <v>128</v>
      </c>
      <c r="U328" s="25" t="s">
        <v>3496</v>
      </c>
      <c r="V328" s="25" t="s">
        <v>128</v>
      </c>
      <c r="W328" s="23" t="s">
        <v>974</v>
      </c>
      <c r="X328" s="23" t="s">
        <v>975</v>
      </c>
      <c r="Y328" s="23" t="s">
        <v>8</v>
      </c>
      <c r="Z328" s="23" t="s">
        <v>1066</v>
      </c>
      <c r="AA328" s="23" t="s">
        <v>1041</v>
      </c>
      <c r="AB328" s="23" t="s">
        <v>108</v>
      </c>
      <c r="AC328" s="23" t="s">
        <v>2343</v>
      </c>
      <c r="AD328" s="25">
        <f t="shared" ca="1" si="62"/>
        <v>11.049315068493151</v>
      </c>
      <c r="AE328" s="32">
        <v>1250000000</v>
      </c>
      <c r="AF328" s="33">
        <f>VLOOKUP(J328,Library!A:B,2,0)</f>
        <v>1</v>
      </c>
      <c r="AG328" s="33">
        <f>VLOOKUP(J328,Library!A:G,7,0)</f>
        <v>3</v>
      </c>
      <c r="AH328" s="28">
        <f>VLOOKUP(W328,Library!W:X,2,0)</f>
        <v>3</v>
      </c>
      <c r="AI328" s="28">
        <f>VLOOKUP(X328,Library!Y:Z,2,0)</f>
        <v>3</v>
      </c>
      <c r="AJ328" s="28" t="str">
        <f>VLOOKUP(Y328,Library!AA:AB,2,0)</f>
        <v>N/A</v>
      </c>
      <c r="AK328" s="33">
        <f>IF(MAX(AH328,AI328,AJ328)=0,VLOOKUP(I328,Library!$J:$P,7,0),MAX(AH328,AI328,AJ328))</f>
        <v>3</v>
      </c>
      <c r="AL328" s="33">
        <f t="shared" ca="1" si="63"/>
        <v>5</v>
      </c>
      <c r="AM328" s="33">
        <f>VLOOKUP(AB328,Library!T:U,2,0)</f>
        <v>1</v>
      </c>
      <c r="AN328" s="34">
        <f t="shared" ca="1" si="64"/>
        <v>2.4</v>
      </c>
      <c r="AO328" s="33">
        <f t="shared" ca="1" si="65"/>
        <v>3</v>
      </c>
      <c r="AP328" s="28" t="s">
        <v>136</v>
      </c>
      <c r="AQ328" s="25" t="s">
        <v>128</v>
      </c>
      <c r="AR328" s="28" t="s">
        <v>111</v>
      </c>
      <c r="AS328" s="28" t="s">
        <v>156</v>
      </c>
      <c r="AT328" s="28" t="s">
        <v>157</v>
      </c>
      <c r="AU328" s="23" t="s">
        <v>114</v>
      </c>
      <c r="AV328" s="23" t="s">
        <v>115</v>
      </c>
      <c r="AW328" s="25" t="s">
        <v>128</v>
      </c>
      <c r="AX328" s="25" t="s">
        <v>128</v>
      </c>
      <c r="AY328" s="25" t="s">
        <v>128</v>
      </c>
      <c r="AZ328" s="25" t="s">
        <v>128</v>
      </c>
      <c r="BA328" s="25" t="s">
        <v>128</v>
      </c>
      <c r="BB328" s="25" t="s">
        <v>128</v>
      </c>
      <c r="BC328" s="25" t="s">
        <v>128</v>
      </c>
      <c r="BD328" s="25" t="s">
        <v>128</v>
      </c>
      <c r="BE328" s="25" t="s">
        <v>128</v>
      </c>
      <c r="BF328" s="25" t="s">
        <v>128</v>
      </c>
      <c r="BG328" s="25" t="s">
        <v>128</v>
      </c>
      <c r="BH328" s="25" t="s">
        <v>128</v>
      </c>
      <c r="BI328" s="25" t="s">
        <v>114</v>
      </c>
      <c r="BJ328" s="23" t="s">
        <v>128</v>
      </c>
      <c r="BK328" t="s">
        <v>1086</v>
      </c>
      <c r="BL328" s="23" t="s">
        <v>899</v>
      </c>
      <c r="BM328" s="28">
        <v>21700000</v>
      </c>
      <c r="BN328" s="72">
        <f t="shared" si="61"/>
        <v>1.736E-2</v>
      </c>
    </row>
    <row r="329" spans="1:66" ht="15">
      <c r="A329" s="28">
        <v>325</v>
      </c>
      <c r="B329" s="23" t="s">
        <v>900</v>
      </c>
      <c r="C329" s="28" t="s">
        <v>1470</v>
      </c>
      <c r="D329" s="27" t="s">
        <v>155</v>
      </c>
      <c r="E329" s="43">
        <f ca="1">IF(AW329="Y","Defaulted",IF(OR(IFERROR(_xlfn.XLOOKUP(I329,Library!$J:$J,Library!$P:$P),AK329)=6,IFERROR(_xlfn.XLOOKUP(I329,Library!$J:$J,Library!$P:$P),AK329)=7),"N/A",AO329))</f>
        <v>3</v>
      </c>
      <c r="F329" s="25" t="str">
        <f t="shared" si="67"/>
        <v>N</v>
      </c>
      <c r="G329" s="25" t="str">
        <f t="shared" si="68"/>
        <v>N</v>
      </c>
      <c r="H329" s="25" t="s">
        <v>128</v>
      </c>
      <c r="I329" s="29" t="s">
        <v>2018</v>
      </c>
      <c r="J329" s="44" t="str">
        <f t="shared" si="66"/>
        <v>投资级别优先普通债</v>
      </c>
      <c r="K329" s="27" t="s">
        <v>21</v>
      </c>
      <c r="L329" s="29">
        <v>127.22199999999999</v>
      </c>
      <c r="M329" s="29">
        <v>127.617</v>
      </c>
      <c r="N329" s="29">
        <v>4.7128246298584253</v>
      </c>
      <c r="O329" s="29">
        <v>4.6783117031690207</v>
      </c>
      <c r="P329" s="30">
        <v>7.5</v>
      </c>
      <c r="Q329" s="27" t="s">
        <v>107</v>
      </c>
      <c r="R329" s="31">
        <v>2</v>
      </c>
      <c r="S329" s="25" t="s">
        <v>3753</v>
      </c>
      <c r="T329" s="25" t="s">
        <v>128</v>
      </c>
      <c r="U329" s="25" t="s">
        <v>3496</v>
      </c>
      <c r="V329" s="25" t="s">
        <v>128</v>
      </c>
      <c r="W329" s="23" t="s">
        <v>974</v>
      </c>
      <c r="X329" s="23" t="s">
        <v>975</v>
      </c>
      <c r="Y329" s="23" t="s">
        <v>8</v>
      </c>
      <c r="Z329" s="23" t="s">
        <v>1066</v>
      </c>
      <c r="AA329" s="23" t="s">
        <v>1041</v>
      </c>
      <c r="AB329" s="23" t="s">
        <v>108</v>
      </c>
      <c r="AC329" s="23" t="s">
        <v>2344</v>
      </c>
      <c r="AD329" s="25">
        <f t="shared" ca="1" si="62"/>
        <v>13.257534246575343</v>
      </c>
      <c r="AE329" s="32">
        <v>700000000</v>
      </c>
      <c r="AF329" s="33">
        <f>VLOOKUP(J329,Library!A:B,2,0)</f>
        <v>1</v>
      </c>
      <c r="AG329" s="33">
        <f>VLOOKUP(J329,Library!A:G,7,0)</f>
        <v>3</v>
      </c>
      <c r="AH329" s="28">
        <f>VLOOKUP(W329,Library!W:X,2,0)</f>
        <v>3</v>
      </c>
      <c r="AI329" s="28">
        <f>VLOOKUP(X329,Library!Y:Z,2,0)</f>
        <v>3</v>
      </c>
      <c r="AJ329" s="28" t="str">
        <f>VLOOKUP(Y329,Library!AA:AB,2,0)</f>
        <v>N/A</v>
      </c>
      <c r="AK329" s="33">
        <f>IF(MAX(AH329,AI329,AJ329)=0,VLOOKUP(I329,Library!$J:$P,7,0),MAX(AH329,AI329,AJ329))</f>
        <v>3</v>
      </c>
      <c r="AL329" s="33">
        <f t="shared" ca="1" si="63"/>
        <v>5</v>
      </c>
      <c r="AM329" s="33">
        <f>VLOOKUP(AB329,Library!T:U,2,0)</f>
        <v>1</v>
      </c>
      <c r="AN329" s="34">
        <f t="shared" ca="1" si="64"/>
        <v>2.4</v>
      </c>
      <c r="AO329" s="33">
        <f t="shared" ca="1" si="65"/>
        <v>3</v>
      </c>
      <c r="AP329" s="28" t="s">
        <v>136</v>
      </c>
      <c r="AQ329" s="25" t="s">
        <v>128</v>
      </c>
      <c r="AR329" s="28" t="s">
        <v>111</v>
      </c>
      <c r="AS329" s="28" t="s">
        <v>156</v>
      </c>
      <c r="AT329" s="28" t="s">
        <v>157</v>
      </c>
      <c r="AU329" s="23" t="s">
        <v>114</v>
      </c>
      <c r="AV329" s="23" t="s">
        <v>115</v>
      </c>
      <c r="AW329" s="25" t="s">
        <v>128</v>
      </c>
      <c r="AX329" s="25" t="s">
        <v>128</v>
      </c>
      <c r="AY329" s="25" t="s">
        <v>128</v>
      </c>
      <c r="AZ329" s="25" t="s">
        <v>128</v>
      </c>
      <c r="BA329" s="25" t="s">
        <v>128</v>
      </c>
      <c r="BB329" s="25" t="s">
        <v>128</v>
      </c>
      <c r="BC329" s="25" t="s">
        <v>128</v>
      </c>
      <c r="BD329" s="25" t="s">
        <v>128</v>
      </c>
      <c r="BE329" s="25" t="s">
        <v>128</v>
      </c>
      <c r="BF329" s="25" t="s">
        <v>128</v>
      </c>
      <c r="BG329" s="25" t="s">
        <v>128</v>
      </c>
      <c r="BH329" s="25" t="s">
        <v>128</v>
      </c>
      <c r="BI329" s="25" t="s">
        <v>114</v>
      </c>
      <c r="BJ329" s="23" t="s">
        <v>128</v>
      </c>
      <c r="BK329" t="s">
        <v>1086</v>
      </c>
      <c r="BL329" s="23" t="s">
        <v>900</v>
      </c>
      <c r="BM329" s="28">
        <v>6600000</v>
      </c>
      <c r="BN329" s="72">
        <f t="shared" si="61"/>
        <v>9.4285714285714285E-3</v>
      </c>
    </row>
    <row r="330" spans="1:66" ht="15">
      <c r="A330" s="28">
        <v>326</v>
      </c>
      <c r="B330" s="23" t="s">
        <v>901</v>
      </c>
      <c r="C330" s="28" t="s">
        <v>1471</v>
      </c>
      <c r="D330" s="27" t="s">
        <v>688</v>
      </c>
      <c r="E330" s="43">
        <f ca="1">IF(AW330="Y","Defaulted",IF(OR(IFERROR(_xlfn.XLOOKUP(I330,Library!$J:$J,Library!$P:$P),AK330)=6,IFERROR(_xlfn.XLOOKUP(I330,Library!$J:$J,Library!$P:$P),AK330)=7),"N/A",AO330))</f>
        <v>3</v>
      </c>
      <c r="F330" s="25" t="str">
        <f t="shared" si="67"/>
        <v>N</v>
      </c>
      <c r="G330" s="25" t="str">
        <f t="shared" si="68"/>
        <v>N</v>
      </c>
      <c r="H330" s="25" t="s">
        <v>128</v>
      </c>
      <c r="I330" s="29" t="s">
        <v>1919</v>
      </c>
      <c r="J330" s="44" t="str">
        <f t="shared" si="66"/>
        <v>主权债</v>
      </c>
      <c r="K330" s="27" t="s">
        <v>20</v>
      </c>
      <c r="L330" s="29">
        <v>86.766000000000005</v>
      </c>
      <c r="M330" s="29">
        <v>87.182000000000002</v>
      </c>
      <c r="N330" s="29">
        <v>5.0104977998411266</v>
      </c>
      <c r="O330" s="29">
        <v>4.975689028252166</v>
      </c>
      <c r="P330" s="30">
        <v>4</v>
      </c>
      <c r="Q330" s="27" t="s">
        <v>107</v>
      </c>
      <c r="R330" s="31">
        <v>2</v>
      </c>
      <c r="S330" s="25" t="s">
        <v>3553</v>
      </c>
      <c r="T330" s="25" t="s">
        <v>128</v>
      </c>
      <c r="U330" s="25" t="s">
        <v>3496</v>
      </c>
      <c r="V330" s="25" t="s">
        <v>128</v>
      </c>
      <c r="W330" s="23" t="s">
        <v>974</v>
      </c>
      <c r="X330" s="23" t="s">
        <v>975</v>
      </c>
      <c r="Y330" s="23" t="s">
        <v>8</v>
      </c>
      <c r="Z330" s="23" t="s">
        <v>1066</v>
      </c>
      <c r="AA330" s="23" t="s">
        <v>114</v>
      </c>
      <c r="AB330" s="23" t="s">
        <v>108</v>
      </c>
      <c r="AC330" s="23" t="s">
        <v>2345</v>
      </c>
      <c r="AD330" s="25">
        <f t="shared" ca="1" si="62"/>
        <v>21.594520547945205</v>
      </c>
      <c r="AE330" s="32">
        <v>750000000</v>
      </c>
      <c r="AF330" s="33">
        <f>VLOOKUP(J330,Library!A:B,2,0)</f>
        <v>1</v>
      </c>
      <c r="AG330" s="33">
        <f>VLOOKUP(J330,Library!A:G,7,0)</f>
        <v>3</v>
      </c>
      <c r="AH330" s="28">
        <f>VLOOKUP(W330,Library!W:X,2,0)</f>
        <v>3</v>
      </c>
      <c r="AI330" s="28">
        <f>VLOOKUP(X330,Library!Y:Z,2,0)</f>
        <v>3</v>
      </c>
      <c r="AJ330" s="28" t="str">
        <f>VLOOKUP(Y330,Library!AA:AB,2,0)</f>
        <v>N/A</v>
      </c>
      <c r="AK330" s="33">
        <f>IF(MAX(AH330,AI330,AJ330)=0,VLOOKUP(I330,Library!$J:$P,7,0),MAX(AH330,AI330,AJ330))</f>
        <v>3</v>
      </c>
      <c r="AL330" s="33">
        <f t="shared" ca="1" si="63"/>
        <v>5</v>
      </c>
      <c r="AM330" s="33">
        <f>VLOOKUP(AB330,Library!T:U,2,0)</f>
        <v>1</v>
      </c>
      <c r="AN330" s="34">
        <f t="shared" ca="1" si="64"/>
        <v>2.4</v>
      </c>
      <c r="AO330" s="33">
        <f t="shared" ca="1" si="65"/>
        <v>3</v>
      </c>
      <c r="AP330" s="28" t="s">
        <v>170</v>
      </c>
      <c r="AQ330" s="25" t="s">
        <v>128</v>
      </c>
      <c r="AR330" s="28" t="s">
        <v>111</v>
      </c>
      <c r="AS330" s="28" t="s">
        <v>2499</v>
      </c>
      <c r="AT330" s="28" t="s">
        <v>1817</v>
      </c>
      <c r="AU330" s="23" t="s">
        <v>114</v>
      </c>
      <c r="AV330" s="23" t="s">
        <v>115</v>
      </c>
      <c r="AW330" s="25" t="s">
        <v>128</v>
      </c>
      <c r="AX330" s="25" t="s">
        <v>128</v>
      </c>
      <c r="AY330" s="25" t="s">
        <v>128</v>
      </c>
      <c r="AZ330" s="25" t="s">
        <v>128</v>
      </c>
      <c r="BA330" s="25" t="s">
        <v>128</v>
      </c>
      <c r="BB330" s="25" t="s">
        <v>128</v>
      </c>
      <c r="BC330" s="25" t="s">
        <v>128</v>
      </c>
      <c r="BD330" s="25" t="s">
        <v>128</v>
      </c>
      <c r="BE330" s="25" t="s">
        <v>128</v>
      </c>
      <c r="BF330" s="25" t="s">
        <v>128</v>
      </c>
      <c r="BG330" s="25" t="s">
        <v>128</v>
      </c>
      <c r="BH330" s="25" t="s">
        <v>128</v>
      </c>
      <c r="BI330" s="25" t="s">
        <v>114</v>
      </c>
      <c r="BJ330" s="23" t="s">
        <v>128</v>
      </c>
      <c r="BK330" t="s">
        <v>1110</v>
      </c>
      <c r="BL330" s="23" t="s">
        <v>901</v>
      </c>
      <c r="BM330" s="28">
        <v>32888000</v>
      </c>
      <c r="BN330" s="72">
        <f t="shared" si="61"/>
        <v>4.385066666666667E-2</v>
      </c>
    </row>
    <row r="331" spans="1:66" ht="15">
      <c r="A331" s="28">
        <v>327</v>
      </c>
      <c r="B331" s="23" t="s">
        <v>902</v>
      </c>
      <c r="C331" s="28" t="s">
        <v>1472</v>
      </c>
      <c r="D331" s="27" t="s">
        <v>903</v>
      </c>
      <c r="E331" s="43">
        <f ca="1">IF(AW331="Y","Defaulted",IF(OR(IFERROR(_xlfn.XLOOKUP(I331,Library!$J:$J,Library!$P:$P),AK331)=6,IFERROR(_xlfn.XLOOKUP(I331,Library!$J:$J,Library!$P:$P),AK331)=7),"N/A",AO331))</f>
        <v>2</v>
      </c>
      <c r="F331" s="25" t="str">
        <f t="shared" si="67"/>
        <v>N</v>
      </c>
      <c r="G331" s="25" t="str">
        <f t="shared" si="68"/>
        <v>N</v>
      </c>
      <c r="H331" s="25" t="s">
        <v>128</v>
      </c>
      <c r="I331" s="29" t="s">
        <v>2021</v>
      </c>
      <c r="J331" s="44" t="str">
        <f t="shared" si="66"/>
        <v>投资级别优先普通债</v>
      </c>
      <c r="K331" s="27" t="s">
        <v>21</v>
      </c>
      <c r="L331" s="29">
        <v>99.728999999999999</v>
      </c>
      <c r="M331" s="29">
        <v>99.775999999999996</v>
      </c>
      <c r="N331" s="29">
        <v>4.736702107701249</v>
      </c>
      <c r="O331" s="29">
        <v>4.4638235765874281</v>
      </c>
      <c r="P331" s="30">
        <v>3.2</v>
      </c>
      <c r="Q331" s="27" t="s">
        <v>107</v>
      </c>
      <c r="R331" s="31">
        <v>2</v>
      </c>
      <c r="S331" s="25" t="s">
        <v>3754</v>
      </c>
      <c r="T331" s="25" t="s">
        <v>128</v>
      </c>
      <c r="U331" s="25" t="s">
        <v>3496</v>
      </c>
      <c r="V331" s="25" t="s">
        <v>128</v>
      </c>
      <c r="W331" s="23" t="s">
        <v>8</v>
      </c>
      <c r="X331" s="23" t="s">
        <v>981</v>
      </c>
      <c r="Y331" s="23" t="s">
        <v>77</v>
      </c>
      <c r="Z331" s="23" t="s">
        <v>1066</v>
      </c>
      <c r="AA331" s="23" t="s">
        <v>1041</v>
      </c>
      <c r="AB331" s="23" t="s">
        <v>108</v>
      </c>
      <c r="AC331" s="23" t="s">
        <v>2281</v>
      </c>
      <c r="AD331" s="25">
        <f t="shared" ca="1" si="62"/>
        <v>0.18356164383561643</v>
      </c>
      <c r="AE331" s="32">
        <v>300000000</v>
      </c>
      <c r="AF331" s="33">
        <f>VLOOKUP(J331,Library!A:B,2,0)</f>
        <v>1</v>
      </c>
      <c r="AG331" s="33">
        <f>VLOOKUP(J331,Library!A:G,7,0)</f>
        <v>3</v>
      </c>
      <c r="AH331" s="28" t="str">
        <f>VLOOKUP(W331,Library!W:X,2,0)</f>
        <v>N/A</v>
      </c>
      <c r="AI331" s="28">
        <f>VLOOKUP(X331,Library!Y:Z,2,0)</f>
        <v>3</v>
      </c>
      <c r="AJ331" s="28">
        <f>VLOOKUP(Y331,Library!AA:AB,2,0)</f>
        <v>3</v>
      </c>
      <c r="AK331" s="33">
        <f>IF(MAX(AH331,AI331,AJ331)=0,VLOOKUP(I331,Library!$J:$P,7,0),MAX(AH331,AI331,AJ331))</f>
        <v>3</v>
      </c>
      <c r="AL331" s="33">
        <f t="shared" ca="1" si="63"/>
        <v>2</v>
      </c>
      <c r="AM331" s="33">
        <f>VLOOKUP(AB331,Library!T:U,2,0)</f>
        <v>1</v>
      </c>
      <c r="AN331" s="34">
        <f t="shared" ca="1" si="64"/>
        <v>2.1</v>
      </c>
      <c r="AO331" s="33">
        <f t="shared" ca="1" si="65"/>
        <v>2</v>
      </c>
      <c r="AP331" s="28" t="s">
        <v>127</v>
      </c>
      <c r="AQ331" s="25" t="s">
        <v>128</v>
      </c>
      <c r="AR331" s="28" t="s">
        <v>2480</v>
      </c>
      <c r="AS331" s="28" t="s">
        <v>114</v>
      </c>
      <c r="AT331" s="28" t="s">
        <v>3835</v>
      </c>
      <c r="AU331" s="23" t="s">
        <v>114</v>
      </c>
      <c r="AV331" s="23" t="s">
        <v>115</v>
      </c>
      <c r="AW331" s="25" t="s">
        <v>128</v>
      </c>
      <c r="AX331" s="25" t="s">
        <v>128</v>
      </c>
      <c r="AY331" s="25" t="s">
        <v>128</v>
      </c>
      <c r="AZ331" s="25" t="s">
        <v>128</v>
      </c>
      <c r="BA331" s="25" t="s">
        <v>128</v>
      </c>
      <c r="BB331" s="25" t="s">
        <v>128</v>
      </c>
      <c r="BC331" s="25" t="s">
        <v>128</v>
      </c>
      <c r="BD331" s="25" t="s">
        <v>128</v>
      </c>
      <c r="BE331" s="25" t="s">
        <v>128</v>
      </c>
      <c r="BF331" s="25" t="s">
        <v>128</v>
      </c>
      <c r="BG331" s="25" t="s">
        <v>128</v>
      </c>
      <c r="BH331" s="25" t="s">
        <v>128</v>
      </c>
      <c r="BI331" s="25" t="s">
        <v>114</v>
      </c>
      <c r="BJ331" s="23" t="s">
        <v>128</v>
      </c>
      <c r="BK331" t="s">
        <v>1042</v>
      </c>
      <c r="BL331" s="23" t="s">
        <v>902</v>
      </c>
      <c r="BM331" s="28">
        <v>54050000</v>
      </c>
      <c r="BN331" s="72">
        <f t="shared" si="61"/>
        <v>0.18016666666666667</v>
      </c>
    </row>
    <row r="332" spans="1:66" ht="15">
      <c r="A332" s="28">
        <v>328</v>
      </c>
      <c r="B332" s="23" t="s">
        <v>904</v>
      </c>
      <c r="C332" s="28" t="s">
        <v>1473</v>
      </c>
      <c r="D332" s="27" t="s">
        <v>2782</v>
      </c>
      <c r="E332" s="43">
        <f ca="1">IF(AW332="Y","Defaulted",IF(OR(IFERROR(_xlfn.XLOOKUP(I332,Library!$J:$J,Library!$P:$P),AK332)=6,IFERROR(_xlfn.XLOOKUP(I332,Library!$J:$J,Library!$P:$P),AK332)=7),"N/A",AO332))</f>
        <v>3</v>
      </c>
      <c r="F332" s="25" t="str">
        <f t="shared" si="67"/>
        <v>N</v>
      </c>
      <c r="G332" s="25" t="str">
        <f t="shared" si="68"/>
        <v>N</v>
      </c>
      <c r="H332" s="25" t="s">
        <v>128</v>
      </c>
      <c r="I332" s="29" t="s">
        <v>2022</v>
      </c>
      <c r="J332" s="44" t="str">
        <f t="shared" si="66"/>
        <v>投资级别优先普通债</v>
      </c>
      <c r="K332" s="27" t="s">
        <v>23</v>
      </c>
      <c r="L332" s="29">
        <v>99.105000000000004</v>
      </c>
      <c r="M332" s="29">
        <v>99.186999999999998</v>
      </c>
      <c r="N332" s="29">
        <v>4.8426851834409401</v>
      </c>
      <c r="O332" s="29">
        <v>4.6677225865408012</v>
      </c>
      <c r="P332" s="30">
        <v>2.95</v>
      </c>
      <c r="Q332" s="27" t="s">
        <v>107</v>
      </c>
      <c r="R332" s="31">
        <v>2</v>
      </c>
      <c r="S332" s="25" t="s">
        <v>3498</v>
      </c>
      <c r="T332" s="25" t="s">
        <v>128</v>
      </c>
      <c r="U332" s="25" t="s">
        <v>3496</v>
      </c>
      <c r="V332" s="25" t="s">
        <v>128</v>
      </c>
      <c r="W332" s="23" t="s">
        <v>8</v>
      </c>
      <c r="X332" s="23" t="s">
        <v>8</v>
      </c>
      <c r="Y332" s="23" t="s">
        <v>989</v>
      </c>
      <c r="Z332" s="23" t="s">
        <v>1066</v>
      </c>
      <c r="AA332" s="23" t="s">
        <v>114</v>
      </c>
      <c r="AB332" s="23" t="s">
        <v>108</v>
      </c>
      <c r="AC332" s="23" t="s">
        <v>2346</v>
      </c>
      <c r="AD332" s="25">
        <f t="shared" ca="1" si="62"/>
        <v>0.49589041095890413</v>
      </c>
      <c r="AE332" s="32">
        <v>200000000</v>
      </c>
      <c r="AF332" s="33">
        <f>VLOOKUP(J332,Library!A:B,2,0)</f>
        <v>1</v>
      </c>
      <c r="AG332" s="33">
        <f>VLOOKUP(J332,Library!A:G,7,0)</f>
        <v>3</v>
      </c>
      <c r="AH332" s="28" t="str">
        <f>VLOOKUP(W332,Library!W:X,2,0)</f>
        <v>N/A</v>
      </c>
      <c r="AI332" s="28" t="str">
        <f>VLOOKUP(X332,Library!Y:Z,2,0)</f>
        <v>N/A</v>
      </c>
      <c r="AJ332" s="28">
        <f>VLOOKUP(Y332,Library!AA:AB,2,0)</f>
        <v>4</v>
      </c>
      <c r="AK332" s="33">
        <f>IF(MAX(AH332,AI332,AJ332)=0,VLOOKUP(I332,Library!$J:$P,7,0),MAX(AH332,AI332,AJ332))</f>
        <v>4</v>
      </c>
      <c r="AL332" s="33">
        <f t="shared" ca="1" si="63"/>
        <v>2</v>
      </c>
      <c r="AM332" s="33">
        <f>VLOOKUP(AB332,Library!T:U,2,0)</f>
        <v>1</v>
      </c>
      <c r="AN332" s="34">
        <f t="shared" ca="1" si="64"/>
        <v>2.35</v>
      </c>
      <c r="AO332" s="33">
        <f t="shared" ca="1" si="65"/>
        <v>3</v>
      </c>
      <c r="AP332" s="28" t="s">
        <v>127</v>
      </c>
      <c r="AQ332" s="25" t="s">
        <v>128</v>
      </c>
      <c r="AR332" s="28" t="s">
        <v>2683</v>
      </c>
      <c r="AS332" s="28" t="s">
        <v>114</v>
      </c>
      <c r="AT332" s="28" t="s">
        <v>3835</v>
      </c>
      <c r="AU332" s="23" t="s">
        <v>114</v>
      </c>
      <c r="AV332" s="23" t="s">
        <v>115</v>
      </c>
      <c r="AW332" s="25" t="s">
        <v>128</v>
      </c>
      <c r="AX332" s="25" t="s">
        <v>128</v>
      </c>
      <c r="AY332" s="25" t="s">
        <v>128</v>
      </c>
      <c r="AZ332" s="25" t="s">
        <v>128</v>
      </c>
      <c r="BA332" s="25" t="s">
        <v>128</v>
      </c>
      <c r="BB332" s="25" t="s">
        <v>128</v>
      </c>
      <c r="BC332" s="25" t="s">
        <v>128</v>
      </c>
      <c r="BD332" s="25" t="s">
        <v>128</v>
      </c>
      <c r="BE332" s="25" t="s">
        <v>128</v>
      </c>
      <c r="BF332" s="25" t="s">
        <v>128</v>
      </c>
      <c r="BG332" s="25" t="s">
        <v>128</v>
      </c>
      <c r="BH332" s="25" t="s">
        <v>128</v>
      </c>
      <c r="BI332" s="25" t="s">
        <v>114</v>
      </c>
      <c r="BJ332" s="23" t="s">
        <v>128</v>
      </c>
      <c r="BK332" t="s">
        <v>1042</v>
      </c>
      <c r="BL332" s="23" t="s">
        <v>904</v>
      </c>
      <c r="BM332" s="28">
        <v>16000000</v>
      </c>
      <c r="BN332" s="72">
        <f t="shared" si="61"/>
        <v>0.08</v>
      </c>
    </row>
    <row r="333" spans="1:66" ht="15">
      <c r="A333" s="28">
        <v>329</v>
      </c>
      <c r="B333" s="23" t="s">
        <v>905</v>
      </c>
      <c r="C333" s="28" t="s">
        <v>1474</v>
      </c>
      <c r="D333" s="27" t="s">
        <v>2781</v>
      </c>
      <c r="E333" s="43">
        <f ca="1">IF(AW333="Y","Defaulted",IF(OR(IFERROR(_xlfn.XLOOKUP(I333,Library!$J:$J,Library!$P:$P),AK333)=6,IFERROR(_xlfn.XLOOKUP(I333,Library!$J:$J,Library!$P:$P),AK333)=7),"N/A",AO333))</f>
        <v>3</v>
      </c>
      <c r="F333" s="25" t="str">
        <f t="shared" si="67"/>
        <v>N</v>
      </c>
      <c r="G333" s="25" t="str">
        <f t="shared" si="68"/>
        <v>N</v>
      </c>
      <c r="H333" s="25" t="s">
        <v>128</v>
      </c>
      <c r="I333" s="29" t="s">
        <v>2023</v>
      </c>
      <c r="J333" s="44" t="str">
        <f t="shared" si="66"/>
        <v>投资级别优先普通债</v>
      </c>
      <c r="K333" s="27" t="s">
        <v>22</v>
      </c>
      <c r="L333" s="29">
        <v>99.67</v>
      </c>
      <c r="M333" s="29">
        <v>99.784999999999997</v>
      </c>
      <c r="N333" s="29">
        <v>5.48462069569102</v>
      </c>
      <c r="O333" s="29">
        <v>4.6741000269061717</v>
      </c>
      <c r="P333" s="30">
        <v>3.2</v>
      </c>
      <c r="Q333" s="27" t="s">
        <v>107</v>
      </c>
      <c r="R333" s="31">
        <v>2</v>
      </c>
      <c r="S333" s="25" t="s">
        <v>3726</v>
      </c>
      <c r="T333" s="25" t="s">
        <v>128</v>
      </c>
      <c r="U333" s="25" t="s">
        <v>3496</v>
      </c>
      <c r="V333" s="25" t="s">
        <v>128</v>
      </c>
      <c r="W333" s="23" t="s">
        <v>8</v>
      </c>
      <c r="X333" s="23" t="s">
        <v>8</v>
      </c>
      <c r="Y333" s="23" t="s">
        <v>993</v>
      </c>
      <c r="Z333" s="23" t="s">
        <v>1066</v>
      </c>
      <c r="AA333" s="23" t="s">
        <v>1041</v>
      </c>
      <c r="AB333" s="23" t="s">
        <v>108</v>
      </c>
      <c r="AC333" s="23" t="s">
        <v>2347</v>
      </c>
      <c r="AD333" s="25">
        <f t="shared" ca="1" si="62"/>
        <v>0.15342465753424658</v>
      </c>
      <c r="AE333" s="32">
        <v>328000000</v>
      </c>
      <c r="AF333" s="33">
        <f>VLOOKUP(J333,Library!A:B,2,0)</f>
        <v>1</v>
      </c>
      <c r="AG333" s="33">
        <f>VLOOKUP(J333,Library!A:G,7,0)</f>
        <v>3</v>
      </c>
      <c r="AH333" s="28" t="str">
        <f>VLOOKUP(W333,Library!W:X,2,0)</f>
        <v>N/A</v>
      </c>
      <c r="AI333" s="28" t="str">
        <f>VLOOKUP(X333,Library!Y:Z,2,0)</f>
        <v>N/A</v>
      </c>
      <c r="AJ333" s="28">
        <f>VLOOKUP(Y333,Library!AA:AB,2,0)</f>
        <v>4</v>
      </c>
      <c r="AK333" s="33">
        <f>IF(MAX(AH333,AI333,AJ333)=0,VLOOKUP(I333,Library!$J:$P,7,0),MAX(AH333,AI333,AJ333))</f>
        <v>4</v>
      </c>
      <c r="AL333" s="33">
        <f t="shared" ca="1" si="63"/>
        <v>2</v>
      </c>
      <c r="AM333" s="33">
        <f>VLOOKUP(AB333,Library!T:U,2,0)</f>
        <v>1</v>
      </c>
      <c r="AN333" s="34">
        <f t="shared" ca="1" si="64"/>
        <v>2.35</v>
      </c>
      <c r="AO333" s="33">
        <f t="shared" ca="1" si="65"/>
        <v>3</v>
      </c>
      <c r="AP333" s="28" t="s">
        <v>136</v>
      </c>
      <c r="AQ333" s="25" t="s">
        <v>128</v>
      </c>
      <c r="AR333" s="28" t="s">
        <v>2483</v>
      </c>
      <c r="AS333" s="28" t="s">
        <v>2684</v>
      </c>
      <c r="AT333" s="28" t="s">
        <v>1869</v>
      </c>
      <c r="AU333" s="23" t="s">
        <v>114</v>
      </c>
      <c r="AV333" s="23" t="s">
        <v>115</v>
      </c>
      <c r="AW333" s="25" t="s">
        <v>128</v>
      </c>
      <c r="AX333" s="25" t="s">
        <v>128</v>
      </c>
      <c r="AY333" s="25" t="s">
        <v>128</v>
      </c>
      <c r="AZ333" s="25" t="s">
        <v>128</v>
      </c>
      <c r="BA333" s="25" t="s">
        <v>128</v>
      </c>
      <c r="BB333" s="25" t="s">
        <v>128</v>
      </c>
      <c r="BC333" s="25" t="s">
        <v>128</v>
      </c>
      <c r="BD333" s="25" t="s">
        <v>128</v>
      </c>
      <c r="BE333" s="25" t="s">
        <v>128</v>
      </c>
      <c r="BF333" s="25" t="s">
        <v>128</v>
      </c>
      <c r="BG333" s="25" t="s">
        <v>128</v>
      </c>
      <c r="BH333" s="25" t="s">
        <v>128</v>
      </c>
      <c r="BI333" s="25" t="s">
        <v>114</v>
      </c>
      <c r="BJ333" s="23" t="s">
        <v>128</v>
      </c>
      <c r="BK333" t="s">
        <v>1042</v>
      </c>
      <c r="BL333" s="23" t="s">
        <v>905</v>
      </c>
      <c r="BM333" s="28">
        <v>29940000</v>
      </c>
      <c r="BN333" s="72">
        <f t="shared" si="61"/>
        <v>9.1280487804878047E-2</v>
      </c>
    </row>
    <row r="334" spans="1:66" ht="15">
      <c r="A334" s="28">
        <v>330</v>
      </c>
      <c r="B334" s="23" t="s">
        <v>906</v>
      </c>
      <c r="C334" s="28" t="s">
        <v>1475</v>
      </c>
      <c r="D334" s="27" t="s">
        <v>907</v>
      </c>
      <c r="E334" s="43">
        <f ca="1">IF(AW334="Y","Defaulted",IF(OR(IFERROR(_xlfn.XLOOKUP(I334,Library!$J:$J,Library!$P:$P),AK334)=6,IFERROR(_xlfn.XLOOKUP(I334,Library!$J:$J,Library!$P:$P),AK334)=7),"N/A",AO334))</f>
        <v>3</v>
      </c>
      <c r="F334" s="25" t="str">
        <f t="shared" si="67"/>
        <v>N</v>
      </c>
      <c r="G334" s="25" t="str">
        <f t="shared" si="68"/>
        <v>N</v>
      </c>
      <c r="H334" s="25" t="s">
        <v>128</v>
      </c>
      <c r="I334" s="29" t="s">
        <v>2024</v>
      </c>
      <c r="J334" s="44" t="str">
        <f t="shared" si="66"/>
        <v>投资级别优先普通债</v>
      </c>
      <c r="K334" s="27" t="s">
        <v>20</v>
      </c>
      <c r="L334" s="29">
        <v>99.004999999999995</v>
      </c>
      <c r="M334" s="29">
        <v>99.073999999999998</v>
      </c>
      <c r="N334" s="29">
        <v>4.2204734830826975</v>
      </c>
      <c r="O334" s="29">
        <v>4.1728214116432518</v>
      </c>
      <c r="P334" s="30">
        <v>3.5379999999999998</v>
      </c>
      <c r="Q334" s="27" t="s">
        <v>107</v>
      </c>
      <c r="R334" s="31">
        <v>2</v>
      </c>
      <c r="S334" s="25" t="s">
        <v>3584</v>
      </c>
      <c r="T334" s="25" t="s">
        <v>128</v>
      </c>
      <c r="U334" s="25" t="s">
        <v>3496</v>
      </c>
      <c r="V334" s="25" t="s">
        <v>128</v>
      </c>
      <c r="W334" s="23" t="s">
        <v>77</v>
      </c>
      <c r="X334" s="23" t="s">
        <v>975</v>
      </c>
      <c r="Y334" s="23" t="s">
        <v>8</v>
      </c>
      <c r="Z334" s="23" t="s">
        <v>1066</v>
      </c>
      <c r="AA334" s="23" t="s">
        <v>114</v>
      </c>
      <c r="AB334" s="23" t="s">
        <v>108</v>
      </c>
      <c r="AC334" s="23" t="s">
        <v>2348</v>
      </c>
      <c r="AD334" s="25">
        <f t="shared" ca="1" si="62"/>
        <v>1.526027397260274</v>
      </c>
      <c r="AE334" s="32">
        <v>500000000</v>
      </c>
      <c r="AF334" s="33">
        <f>VLOOKUP(J334,Library!A:B,2,0)</f>
        <v>1</v>
      </c>
      <c r="AG334" s="33">
        <f>VLOOKUP(J334,Library!A:G,7,0)</f>
        <v>3</v>
      </c>
      <c r="AH334" s="28">
        <f>VLOOKUP(W334,Library!W:X,2,0)</f>
        <v>3</v>
      </c>
      <c r="AI334" s="28">
        <f>VLOOKUP(X334,Library!Y:Z,2,0)</f>
        <v>3</v>
      </c>
      <c r="AJ334" s="28" t="str">
        <f>VLOOKUP(Y334,Library!AA:AB,2,0)</f>
        <v>N/A</v>
      </c>
      <c r="AK334" s="33">
        <f>IF(MAX(AH334,AI334,AJ334)=0,VLOOKUP(I334,Library!$J:$P,7,0),MAX(AH334,AI334,AJ334))</f>
        <v>3</v>
      </c>
      <c r="AL334" s="33">
        <f t="shared" ca="1" si="63"/>
        <v>3</v>
      </c>
      <c r="AM334" s="33">
        <f>VLOOKUP(AB334,Library!T:U,2,0)</f>
        <v>1</v>
      </c>
      <c r="AN334" s="34">
        <f t="shared" ca="1" si="64"/>
        <v>2.2000000000000002</v>
      </c>
      <c r="AO334" s="33">
        <f t="shared" ca="1" si="65"/>
        <v>3</v>
      </c>
      <c r="AP334" s="28" t="s">
        <v>136</v>
      </c>
      <c r="AQ334" s="25" t="s">
        <v>128</v>
      </c>
      <c r="AR334" s="28" t="s">
        <v>111</v>
      </c>
      <c r="AS334" s="28" t="s">
        <v>112</v>
      </c>
      <c r="AT334" s="28" t="s">
        <v>113</v>
      </c>
      <c r="AU334" s="23" t="s">
        <v>114</v>
      </c>
      <c r="AV334" s="23" t="s">
        <v>115</v>
      </c>
      <c r="AW334" s="25" t="s">
        <v>128</v>
      </c>
      <c r="AX334" s="25" t="s">
        <v>128</v>
      </c>
      <c r="AY334" s="25" t="s">
        <v>128</v>
      </c>
      <c r="AZ334" s="25" t="s">
        <v>128</v>
      </c>
      <c r="BA334" s="25" t="s">
        <v>128</v>
      </c>
      <c r="BB334" s="25" t="s">
        <v>128</v>
      </c>
      <c r="BC334" s="25" t="s">
        <v>128</v>
      </c>
      <c r="BD334" s="25" t="s">
        <v>128</v>
      </c>
      <c r="BE334" s="25" t="s">
        <v>128</v>
      </c>
      <c r="BF334" s="25" t="s">
        <v>128</v>
      </c>
      <c r="BG334" s="25" t="s">
        <v>128</v>
      </c>
      <c r="BH334" s="25" t="s">
        <v>128</v>
      </c>
      <c r="BI334" s="25" t="s">
        <v>114</v>
      </c>
      <c r="BJ334" s="23" t="s">
        <v>128</v>
      </c>
      <c r="BK334" t="s">
        <v>1042</v>
      </c>
      <c r="BL334" s="23" t="s">
        <v>906</v>
      </c>
      <c r="BM334" s="28">
        <v>4759000</v>
      </c>
      <c r="BN334" s="72">
        <f t="shared" si="61"/>
        <v>9.5180000000000004E-3</v>
      </c>
    </row>
    <row r="335" spans="1:66" ht="15">
      <c r="A335" s="28">
        <v>331</v>
      </c>
      <c r="B335" s="23" t="s">
        <v>908</v>
      </c>
      <c r="C335" s="28" t="s">
        <v>1476</v>
      </c>
      <c r="D335" s="27" t="s">
        <v>2787</v>
      </c>
      <c r="E335" s="43">
        <f ca="1">IF(AW335="Y","Defaulted",IF(OR(IFERROR(_xlfn.XLOOKUP(I335,Library!$J:$J,Library!$P:$P),AK335)=6,IFERROR(_xlfn.XLOOKUP(I335,Library!$J:$J,Library!$P:$P),AK335)=7),"N/A",AO335))</f>
        <v>3</v>
      </c>
      <c r="F335" s="25" t="str">
        <f t="shared" si="67"/>
        <v>N</v>
      </c>
      <c r="G335" s="25" t="str">
        <f t="shared" si="68"/>
        <v>N</v>
      </c>
      <c r="H335" s="25" t="s">
        <v>128</v>
      </c>
      <c r="I335" s="29" t="s">
        <v>2027</v>
      </c>
      <c r="J335" s="44" t="str">
        <f t="shared" si="66"/>
        <v>投资级别优先普通债</v>
      </c>
      <c r="K335" s="27" t="s">
        <v>22</v>
      </c>
      <c r="L335" s="29">
        <v>98.971999999999994</v>
      </c>
      <c r="M335" s="29">
        <v>99.162000000000006</v>
      </c>
      <c r="N335" s="29">
        <v>5.1009411456782239</v>
      </c>
      <c r="O335" s="29">
        <v>4.5963135628149052</v>
      </c>
      <c r="P335" s="30">
        <v>2.4</v>
      </c>
      <c r="Q335" s="27" t="s">
        <v>107</v>
      </c>
      <c r="R335" s="31">
        <v>2</v>
      </c>
      <c r="S335" s="25" t="s">
        <v>3652</v>
      </c>
      <c r="T335" s="25" t="s">
        <v>128</v>
      </c>
      <c r="U335" s="25" t="s">
        <v>3496</v>
      </c>
      <c r="V335" s="25" t="s">
        <v>128</v>
      </c>
      <c r="W335" s="23" t="s">
        <v>8</v>
      </c>
      <c r="X335" s="23" t="s">
        <v>985</v>
      </c>
      <c r="Y335" s="23" t="s">
        <v>984</v>
      </c>
      <c r="Z335" s="23" t="s">
        <v>1066</v>
      </c>
      <c r="AA335" s="23" t="s">
        <v>1041</v>
      </c>
      <c r="AB335" s="23" t="s">
        <v>108</v>
      </c>
      <c r="AC335" s="23" t="s">
        <v>2351</v>
      </c>
      <c r="AD335" s="25">
        <f t="shared" ca="1" si="62"/>
        <v>0.4</v>
      </c>
      <c r="AE335" s="32">
        <v>305000000</v>
      </c>
      <c r="AF335" s="33">
        <f>VLOOKUP(J335,Library!A:B,2,0)</f>
        <v>1</v>
      </c>
      <c r="AG335" s="33">
        <f>VLOOKUP(J335,Library!A:G,7,0)</f>
        <v>3</v>
      </c>
      <c r="AH335" s="28" t="str">
        <f>VLOOKUP(W335,Library!W:X,2,0)</f>
        <v>N/A</v>
      </c>
      <c r="AI335" s="28">
        <f>VLOOKUP(X335,Library!Y:Z,2,0)</f>
        <v>4</v>
      </c>
      <c r="AJ335" s="28">
        <f>VLOOKUP(Y335,Library!AA:AB,2,0)</f>
        <v>4</v>
      </c>
      <c r="AK335" s="33">
        <f>IF(MAX(AH335,AI335,AJ335)=0,VLOOKUP(I335,Library!$J:$P,7,0),MAX(AH335,AI335,AJ335))</f>
        <v>4</v>
      </c>
      <c r="AL335" s="33">
        <f t="shared" ref="AL335:AL363" ca="1" si="69">IF(AND(AD335&gt;=0,AD335&lt;=1),2,IF(AND(AD335&gt;1,AD335&lt;=5),3,IF(AND(AD335&gt;5,AD335&lt;=10),4,IF(OR(AD335&gt;10,AD335=""),5,""))))</f>
        <v>2</v>
      </c>
      <c r="AM335" s="33">
        <f>VLOOKUP(AB335,Library!T:U,2,0)</f>
        <v>1</v>
      </c>
      <c r="AN335" s="34">
        <f t="shared" ref="AN335:AN363" ca="1" si="70">AF335*0.35+AG335*0.25+AK335*0.25+AL335*0.1+AM335*0.05</f>
        <v>2.35</v>
      </c>
      <c r="AO335" s="33">
        <f t="shared" ref="AO335:AO363" ca="1" si="71">IF(AND(AN335&gt;=1,AN335&lt;=1.45),1,IF(AND(AN335&gt;1.45,AN335&lt;=2.1),2,IF(AND(AN335&gt;2.1,AN335&lt;=2.95),3,IF(AND(AN335&gt;2.95,AN335&lt;=3.65),4,IF(AND(AN335&gt;3.65,AN335&lt;=5),5,"")))))</f>
        <v>3</v>
      </c>
      <c r="AP335" s="28" t="s">
        <v>170</v>
      </c>
      <c r="AQ335" s="25" t="s">
        <v>128</v>
      </c>
      <c r="AR335" s="28" t="s">
        <v>2688</v>
      </c>
      <c r="AS335" s="28" t="s">
        <v>2689</v>
      </c>
      <c r="AT335" s="28" t="s">
        <v>1870</v>
      </c>
      <c r="AU335" s="23" t="s">
        <v>114</v>
      </c>
      <c r="AV335" s="23" t="s">
        <v>115</v>
      </c>
      <c r="AW335" s="25" t="s">
        <v>128</v>
      </c>
      <c r="AX335" s="25" t="s">
        <v>128</v>
      </c>
      <c r="AY335" s="25" t="s">
        <v>128</v>
      </c>
      <c r="AZ335" s="25" t="s">
        <v>128</v>
      </c>
      <c r="BA335" s="25" t="s">
        <v>128</v>
      </c>
      <c r="BB335" s="25" t="s">
        <v>128</v>
      </c>
      <c r="BC335" s="25" t="s">
        <v>128</v>
      </c>
      <c r="BD335" s="25" t="s">
        <v>128</v>
      </c>
      <c r="BE335" s="25" t="s">
        <v>128</v>
      </c>
      <c r="BF335" s="25" t="s">
        <v>128</v>
      </c>
      <c r="BG335" s="25" t="s">
        <v>128</v>
      </c>
      <c r="BH335" s="25" t="s">
        <v>128</v>
      </c>
      <c r="BI335" s="25" t="s">
        <v>114</v>
      </c>
      <c r="BJ335" s="23" t="s">
        <v>128</v>
      </c>
      <c r="BK335" t="s">
        <v>1057</v>
      </c>
      <c r="BL335" s="23" t="s">
        <v>908</v>
      </c>
      <c r="BM335" s="28">
        <v>25856000</v>
      </c>
      <c r="BN335" s="72">
        <f t="shared" si="61"/>
        <v>8.4773770491803277E-2</v>
      </c>
    </row>
    <row r="336" spans="1:66" ht="15">
      <c r="A336" s="28">
        <v>332</v>
      </c>
      <c r="B336" s="23" t="s">
        <v>909</v>
      </c>
      <c r="C336" s="28" t="s">
        <v>1477</v>
      </c>
      <c r="D336" s="27" t="s">
        <v>910</v>
      </c>
      <c r="E336" s="43">
        <f ca="1">IF(AW336="Y","Defaulted",IF(OR(IFERROR(_xlfn.XLOOKUP(I336,Library!$J:$J,Library!$P:$P),AK336)=6,IFERROR(_xlfn.XLOOKUP(I336,Library!$J:$J,Library!$P:$P),AK336)=7),"N/A",AO336))</f>
        <v>3</v>
      </c>
      <c r="F336" s="25" t="str">
        <f t="shared" si="67"/>
        <v>Y</v>
      </c>
      <c r="G336" s="25" t="str">
        <f t="shared" si="68"/>
        <v>N</v>
      </c>
      <c r="H336" s="25" t="s">
        <v>128</v>
      </c>
      <c r="I336" s="29" t="s">
        <v>2028</v>
      </c>
      <c r="J336" s="44" t="str">
        <f t="shared" si="66"/>
        <v>投资级别优先可赎回/可售回债</v>
      </c>
      <c r="K336" s="27" t="s">
        <v>24</v>
      </c>
      <c r="L336" s="29">
        <v>89.697000000000003</v>
      </c>
      <c r="M336" s="29">
        <v>89.798000000000002</v>
      </c>
      <c r="N336" s="29">
        <v>4.8325999939802671</v>
      </c>
      <c r="O336" s="29">
        <v>4.8082710863820441</v>
      </c>
      <c r="P336" s="30">
        <v>2.5</v>
      </c>
      <c r="Q336" s="27" t="s">
        <v>107</v>
      </c>
      <c r="R336" s="31">
        <v>2</v>
      </c>
      <c r="S336" s="25" t="s">
        <v>3710</v>
      </c>
      <c r="T336" s="25" t="s">
        <v>110</v>
      </c>
      <c r="U336" s="25" t="s">
        <v>3755</v>
      </c>
      <c r="V336" s="25" t="s">
        <v>128</v>
      </c>
      <c r="W336" s="23" t="s">
        <v>984</v>
      </c>
      <c r="X336" s="23" t="s">
        <v>990</v>
      </c>
      <c r="Y336" s="23" t="s">
        <v>984</v>
      </c>
      <c r="Z336" s="23" t="s">
        <v>1066</v>
      </c>
      <c r="AA336" s="23" t="s">
        <v>1041</v>
      </c>
      <c r="AB336" s="23" t="s">
        <v>108</v>
      </c>
      <c r="AC336" s="23" t="s">
        <v>2352</v>
      </c>
      <c r="AD336" s="25">
        <f t="shared" ca="1" si="62"/>
        <v>5.0328767123287674</v>
      </c>
      <c r="AE336" s="32">
        <v>1000000000</v>
      </c>
      <c r="AF336" s="33">
        <f>VLOOKUP(J336,Library!A:B,2,0)</f>
        <v>1</v>
      </c>
      <c r="AG336" s="33">
        <f>VLOOKUP(J336,Library!A:G,7,0)</f>
        <v>3</v>
      </c>
      <c r="AH336" s="28">
        <f>VLOOKUP(W336,Library!W:X,2,0)</f>
        <v>4</v>
      </c>
      <c r="AI336" s="28">
        <f>VLOOKUP(X336,Library!Y:Z,2,0)</f>
        <v>4</v>
      </c>
      <c r="AJ336" s="28">
        <f>VLOOKUP(Y336,Library!AA:AB,2,0)</f>
        <v>4</v>
      </c>
      <c r="AK336" s="33">
        <f>IF(MAX(AH336,AI336,AJ336)=0,VLOOKUP(I336,Library!$J:$P,7,0),MAX(AH336,AI336,AJ336))</f>
        <v>4</v>
      </c>
      <c r="AL336" s="33">
        <f t="shared" ca="1" si="69"/>
        <v>4</v>
      </c>
      <c r="AM336" s="33">
        <f>VLOOKUP(AB336,Library!T:U,2,0)</f>
        <v>1</v>
      </c>
      <c r="AN336" s="34">
        <f t="shared" ca="1" si="70"/>
        <v>2.5499999999999998</v>
      </c>
      <c r="AO336" s="33">
        <f t="shared" ca="1" si="71"/>
        <v>3</v>
      </c>
      <c r="AP336" s="28" t="s">
        <v>136</v>
      </c>
      <c r="AQ336" s="25" t="s">
        <v>128</v>
      </c>
      <c r="AR336" s="28" t="s">
        <v>2690</v>
      </c>
      <c r="AS336" s="28" t="s">
        <v>2691</v>
      </c>
      <c r="AT336" s="28" t="s">
        <v>1871</v>
      </c>
      <c r="AU336" s="23" t="s">
        <v>2692</v>
      </c>
      <c r="AV336" s="23" t="s">
        <v>35</v>
      </c>
      <c r="AW336" s="25" t="s">
        <v>128</v>
      </c>
      <c r="AX336" s="25" t="s">
        <v>128</v>
      </c>
      <c r="AY336" s="25" t="s">
        <v>128</v>
      </c>
      <c r="AZ336" s="25" t="s">
        <v>128</v>
      </c>
      <c r="BA336" s="25" t="s">
        <v>128</v>
      </c>
      <c r="BB336" s="25" t="s">
        <v>128</v>
      </c>
      <c r="BC336" s="25" t="s">
        <v>128</v>
      </c>
      <c r="BD336" s="25" t="s">
        <v>128</v>
      </c>
      <c r="BE336" s="25" t="s">
        <v>128</v>
      </c>
      <c r="BF336" s="25" t="s">
        <v>128</v>
      </c>
      <c r="BG336" s="25" t="s">
        <v>128</v>
      </c>
      <c r="BH336" s="25" t="s">
        <v>128</v>
      </c>
      <c r="BI336" s="25" t="s">
        <v>114</v>
      </c>
      <c r="BJ336" s="23" t="s">
        <v>128</v>
      </c>
      <c r="BK336" t="s">
        <v>3460</v>
      </c>
      <c r="BL336" s="23" t="s">
        <v>909</v>
      </c>
      <c r="BM336" s="28">
        <v>68159000</v>
      </c>
      <c r="BN336" s="72">
        <f t="shared" si="61"/>
        <v>6.8158999999999997E-2</v>
      </c>
    </row>
    <row r="337" spans="1:66" ht="15">
      <c r="A337" s="28">
        <v>333</v>
      </c>
      <c r="B337" s="23" t="s">
        <v>911</v>
      </c>
      <c r="C337" s="28" t="s">
        <v>1478</v>
      </c>
      <c r="D337" s="27" t="s">
        <v>910</v>
      </c>
      <c r="E337" s="43">
        <f ca="1">IF(AW337="Y","Defaulted",IF(OR(IFERROR(_xlfn.XLOOKUP(I337,Library!$J:$J,Library!$P:$P),AK337)=6,IFERROR(_xlfn.XLOOKUP(I337,Library!$J:$J,Library!$P:$P),AK337)=7),"N/A",AO337))</f>
        <v>3</v>
      </c>
      <c r="F337" s="25" t="str">
        <f t="shared" si="67"/>
        <v>Y</v>
      </c>
      <c r="G337" s="25" t="str">
        <f t="shared" si="68"/>
        <v>N</v>
      </c>
      <c r="H337" s="25" t="s">
        <v>128</v>
      </c>
      <c r="I337" s="29" t="s">
        <v>2028</v>
      </c>
      <c r="J337" s="44" t="str">
        <f t="shared" si="66"/>
        <v>投资级别优先可赎回/可售回债</v>
      </c>
      <c r="K337" s="27" t="s">
        <v>24</v>
      </c>
      <c r="L337" s="29">
        <v>88.466999999999999</v>
      </c>
      <c r="M337" s="29">
        <v>88.578000000000003</v>
      </c>
      <c r="N337" s="29">
        <v>4.9660011700219977</v>
      </c>
      <c r="O337" s="29">
        <v>4.9420974850022024</v>
      </c>
      <c r="P337" s="30">
        <v>2.65</v>
      </c>
      <c r="Q337" s="27" t="s">
        <v>107</v>
      </c>
      <c r="R337" s="31">
        <v>2</v>
      </c>
      <c r="S337" s="25" t="s">
        <v>3620</v>
      </c>
      <c r="T337" s="25" t="s">
        <v>110</v>
      </c>
      <c r="U337" s="25" t="s">
        <v>3756</v>
      </c>
      <c r="V337" s="25" t="s">
        <v>128</v>
      </c>
      <c r="W337" s="23" t="s">
        <v>984</v>
      </c>
      <c r="X337" s="23" t="s">
        <v>990</v>
      </c>
      <c r="Y337" s="23" t="s">
        <v>984</v>
      </c>
      <c r="Z337" s="23" t="s">
        <v>1066</v>
      </c>
      <c r="AA337" s="23" t="s">
        <v>1041</v>
      </c>
      <c r="AB337" s="23" t="s">
        <v>108</v>
      </c>
      <c r="AC337" s="23" t="s">
        <v>2353</v>
      </c>
      <c r="AD337" s="25">
        <f t="shared" ca="1" si="62"/>
        <v>5.8</v>
      </c>
      <c r="AE337" s="32">
        <v>999891000</v>
      </c>
      <c r="AF337" s="33">
        <f>VLOOKUP(J337,Library!A:B,2,0)</f>
        <v>1</v>
      </c>
      <c r="AG337" s="33">
        <f>VLOOKUP(J337,Library!A:G,7,0)</f>
        <v>3</v>
      </c>
      <c r="AH337" s="28">
        <f>VLOOKUP(W337,Library!W:X,2,0)</f>
        <v>4</v>
      </c>
      <c r="AI337" s="28">
        <f>VLOOKUP(X337,Library!Y:Z,2,0)</f>
        <v>4</v>
      </c>
      <c r="AJ337" s="28">
        <f>VLOOKUP(Y337,Library!AA:AB,2,0)</f>
        <v>4</v>
      </c>
      <c r="AK337" s="33">
        <f>IF(MAX(AH337,AI337,AJ337)=0,VLOOKUP(I337,Library!$J:$P,7,0),MAX(AH337,AI337,AJ337))</f>
        <v>4</v>
      </c>
      <c r="AL337" s="33">
        <f t="shared" ca="1" si="69"/>
        <v>4</v>
      </c>
      <c r="AM337" s="33">
        <f>VLOOKUP(AB337,Library!T:U,2,0)</f>
        <v>1</v>
      </c>
      <c r="AN337" s="34">
        <f t="shared" ca="1" si="70"/>
        <v>2.5499999999999998</v>
      </c>
      <c r="AO337" s="33">
        <f t="shared" ca="1" si="71"/>
        <v>3</v>
      </c>
      <c r="AP337" s="28" t="s">
        <v>136</v>
      </c>
      <c r="AQ337" s="25" t="s">
        <v>128</v>
      </c>
      <c r="AR337" s="28" t="s">
        <v>2690</v>
      </c>
      <c r="AS337" s="28" t="s">
        <v>2691</v>
      </c>
      <c r="AT337" s="28" t="s">
        <v>1871</v>
      </c>
      <c r="AU337" s="23" t="s">
        <v>2693</v>
      </c>
      <c r="AV337" s="23" t="s">
        <v>35</v>
      </c>
      <c r="AW337" s="25" t="s">
        <v>128</v>
      </c>
      <c r="AX337" s="25" t="s">
        <v>128</v>
      </c>
      <c r="AY337" s="25" t="s">
        <v>128</v>
      </c>
      <c r="AZ337" s="25" t="s">
        <v>128</v>
      </c>
      <c r="BA337" s="25" t="s">
        <v>128</v>
      </c>
      <c r="BB337" s="25" t="s">
        <v>128</v>
      </c>
      <c r="BC337" s="25" t="s">
        <v>128</v>
      </c>
      <c r="BD337" s="25" t="s">
        <v>128</v>
      </c>
      <c r="BE337" s="25" t="s">
        <v>128</v>
      </c>
      <c r="BF337" s="25" t="s">
        <v>128</v>
      </c>
      <c r="BG337" s="25" t="s">
        <v>128</v>
      </c>
      <c r="BH337" s="25" t="s">
        <v>128</v>
      </c>
      <c r="BI337" s="25" t="s">
        <v>114</v>
      </c>
      <c r="BJ337" s="23" t="s">
        <v>128</v>
      </c>
      <c r="BK337" t="s">
        <v>3460</v>
      </c>
      <c r="BL337" s="23" t="s">
        <v>911</v>
      </c>
      <c r="BM337" s="28">
        <v>71023000</v>
      </c>
      <c r="BN337" s="72">
        <f t="shared" si="61"/>
        <v>7.1030742350916248E-2</v>
      </c>
    </row>
    <row r="338" spans="1:66" ht="15">
      <c r="A338" s="28">
        <v>334</v>
      </c>
      <c r="B338" s="23" t="s">
        <v>912</v>
      </c>
      <c r="C338" s="28" t="s">
        <v>1479</v>
      </c>
      <c r="D338" s="27" t="s">
        <v>910</v>
      </c>
      <c r="E338" s="43">
        <f ca="1">IF(AW338="Y","Defaulted",IF(OR(IFERROR(_xlfn.XLOOKUP(I338,Library!$J:$J,Library!$P:$P),AK338)=6,IFERROR(_xlfn.XLOOKUP(I338,Library!$J:$J,Library!$P:$P),AK338)=7),"N/A",AO338))</f>
        <v>3</v>
      </c>
      <c r="F338" s="25" t="str">
        <f t="shared" si="67"/>
        <v>Y</v>
      </c>
      <c r="G338" s="25" t="str">
        <f t="shared" si="68"/>
        <v>N</v>
      </c>
      <c r="H338" s="25" t="s">
        <v>128</v>
      </c>
      <c r="I338" s="29" t="s">
        <v>2028</v>
      </c>
      <c r="J338" s="44" t="str">
        <f t="shared" si="66"/>
        <v>投资级别优先可赎回/可售回债</v>
      </c>
      <c r="K338" s="27" t="s">
        <v>24</v>
      </c>
      <c r="L338" s="29">
        <v>74.400999999999996</v>
      </c>
      <c r="M338" s="29">
        <v>74.635999999999996</v>
      </c>
      <c r="N338" s="29">
        <v>5.8304003359556091</v>
      </c>
      <c r="O338" s="29">
        <v>5.8019868322767962</v>
      </c>
      <c r="P338" s="30">
        <v>3.25</v>
      </c>
      <c r="Q338" s="27" t="s">
        <v>107</v>
      </c>
      <c r="R338" s="31">
        <v>2</v>
      </c>
      <c r="S338" s="25" t="s">
        <v>3710</v>
      </c>
      <c r="T338" s="25" t="s">
        <v>110</v>
      </c>
      <c r="U338" s="25" t="s">
        <v>2694</v>
      </c>
      <c r="V338" s="25" t="s">
        <v>128</v>
      </c>
      <c r="W338" s="23" t="s">
        <v>984</v>
      </c>
      <c r="X338" s="23" t="s">
        <v>990</v>
      </c>
      <c r="Y338" s="23" t="s">
        <v>984</v>
      </c>
      <c r="Z338" s="23" t="s">
        <v>1066</v>
      </c>
      <c r="AA338" s="23" t="s">
        <v>1041</v>
      </c>
      <c r="AB338" s="23" t="s">
        <v>108</v>
      </c>
      <c r="AC338" s="23" t="s">
        <v>2354</v>
      </c>
      <c r="AD338" s="25">
        <f t="shared" ca="1" si="62"/>
        <v>15.04109589041096</v>
      </c>
      <c r="AE338" s="32">
        <v>1000000000</v>
      </c>
      <c r="AF338" s="33">
        <f>VLOOKUP(J338,Library!A:B,2,0)</f>
        <v>1</v>
      </c>
      <c r="AG338" s="33">
        <f>VLOOKUP(J338,Library!A:G,7,0)</f>
        <v>3</v>
      </c>
      <c r="AH338" s="28">
        <f>VLOOKUP(W338,Library!W:X,2,0)</f>
        <v>4</v>
      </c>
      <c r="AI338" s="28">
        <f>VLOOKUP(X338,Library!Y:Z,2,0)</f>
        <v>4</v>
      </c>
      <c r="AJ338" s="28">
        <f>VLOOKUP(Y338,Library!AA:AB,2,0)</f>
        <v>4</v>
      </c>
      <c r="AK338" s="33">
        <f>IF(MAX(AH338,AI338,AJ338)=0,VLOOKUP(I338,Library!$J:$P,7,0),MAX(AH338,AI338,AJ338))</f>
        <v>4</v>
      </c>
      <c r="AL338" s="33">
        <f t="shared" ca="1" si="69"/>
        <v>5</v>
      </c>
      <c r="AM338" s="33">
        <f>VLOOKUP(AB338,Library!T:U,2,0)</f>
        <v>1</v>
      </c>
      <c r="AN338" s="34">
        <f t="shared" ca="1" si="70"/>
        <v>2.65</v>
      </c>
      <c r="AO338" s="33">
        <f t="shared" ca="1" si="71"/>
        <v>3</v>
      </c>
      <c r="AP338" s="28" t="s">
        <v>136</v>
      </c>
      <c r="AQ338" s="25" t="s">
        <v>128</v>
      </c>
      <c r="AR338" s="28" t="s">
        <v>2690</v>
      </c>
      <c r="AS338" s="28" t="s">
        <v>2691</v>
      </c>
      <c r="AT338" s="28" t="s">
        <v>1871</v>
      </c>
      <c r="AU338" s="23" t="s">
        <v>2694</v>
      </c>
      <c r="AV338" s="23" t="s">
        <v>35</v>
      </c>
      <c r="AW338" s="25" t="s">
        <v>128</v>
      </c>
      <c r="AX338" s="25" t="s">
        <v>128</v>
      </c>
      <c r="AY338" s="25" t="s">
        <v>128</v>
      </c>
      <c r="AZ338" s="25" t="s">
        <v>128</v>
      </c>
      <c r="BA338" s="25" t="s">
        <v>128</v>
      </c>
      <c r="BB338" s="25" t="s">
        <v>128</v>
      </c>
      <c r="BC338" s="25" t="s">
        <v>128</v>
      </c>
      <c r="BD338" s="25" t="s">
        <v>128</v>
      </c>
      <c r="BE338" s="25" t="s">
        <v>128</v>
      </c>
      <c r="BF338" s="25" t="s">
        <v>128</v>
      </c>
      <c r="BG338" s="25" t="s">
        <v>128</v>
      </c>
      <c r="BH338" s="25" t="s">
        <v>128</v>
      </c>
      <c r="BI338" s="25" t="s">
        <v>114</v>
      </c>
      <c r="BJ338" s="23" t="s">
        <v>128</v>
      </c>
      <c r="BK338" t="s">
        <v>3460</v>
      </c>
      <c r="BL338" s="23" t="s">
        <v>912</v>
      </c>
      <c r="BM338" s="28">
        <v>140940000</v>
      </c>
      <c r="BN338" s="72">
        <f t="shared" si="61"/>
        <v>0.14094000000000001</v>
      </c>
    </row>
    <row r="339" spans="1:66" ht="15">
      <c r="A339" s="28">
        <v>335</v>
      </c>
      <c r="B339" s="23" t="s">
        <v>913</v>
      </c>
      <c r="C339" s="28" t="s">
        <v>1480</v>
      </c>
      <c r="D339" s="27" t="s">
        <v>910</v>
      </c>
      <c r="E339" s="43">
        <f ca="1">IF(AW339="Y","Defaulted",IF(OR(IFERROR(_xlfn.XLOOKUP(I339,Library!$J:$J,Library!$P:$P),AK339)=6,IFERROR(_xlfn.XLOOKUP(I339,Library!$J:$J,Library!$P:$P),AK339)=7),"N/A",AO339))</f>
        <v>3</v>
      </c>
      <c r="F339" s="25" t="str">
        <f t="shared" si="67"/>
        <v>Y</v>
      </c>
      <c r="G339" s="25" t="str">
        <f t="shared" si="68"/>
        <v>N</v>
      </c>
      <c r="H339" s="25" t="s">
        <v>128</v>
      </c>
      <c r="I339" s="29" t="s">
        <v>2028</v>
      </c>
      <c r="J339" s="44" t="str">
        <f t="shared" si="66"/>
        <v>投资级别优先可赎回/可售回债</v>
      </c>
      <c r="K339" s="27" t="s">
        <v>24</v>
      </c>
      <c r="L339" s="29">
        <v>64.539000000000001</v>
      </c>
      <c r="M339" s="29">
        <v>64.766000000000005</v>
      </c>
      <c r="N339" s="29">
        <v>5.971447378418751</v>
      </c>
      <c r="O339" s="29">
        <v>5.947870812979863</v>
      </c>
      <c r="P339" s="30">
        <v>3.25</v>
      </c>
      <c r="Q339" s="27" t="s">
        <v>107</v>
      </c>
      <c r="R339" s="31">
        <v>2</v>
      </c>
      <c r="S339" s="25" t="s">
        <v>3675</v>
      </c>
      <c r="T339" s="25" t="s">
        <v>110</v>
      </c>
      <c r="U339" s="25" t="s">
        <v>3757</v>
      </c>
      <c r="V339" s="25" t="s">
        <v>128</v>
      </c>
      <c r="W339" s="23" t="s">
        <v>984</v>
      </c>
      <c r="X339" s="23" t="s">
        <v>990</v>
      </c>
      <c r="Y339" s="23" t="s">
        <v>984</v>
      </c>
      <c r="Z339" s="23" t="s">
        <v>1066</v>
      </c>
      <c r="AA339" s="23" t="s">
        <v>1041</v>
      </c>
      <c r="AB339" s="23" t="s">
        <v>108</v>
      </c>
      <c r="AC339" s="23" t="s">
        <v>2355</v>
      </c>
      <c r="AD339" s="25">
        <f t="shared" ca="1" si="62"/>
        <v>25.602739726027398</v>
      </c>
      <c r="AE339" s="32">
        <v>500000000</v>
      </c>
      <c r="AF339" s="33">
        <f>VLOOKUP(J339,Library!A:B,2,0)</f>
        <v>1</v>
      </c>
      <c r="AG339" s="33">
        <f>VLOOKUP(J339,Library!A:G,7,0)</f>
        <v>3</v>
      </c>
      <c r="AH339" s="28">
        <f>VLOOKUP(W339,Library!W:X,2,0)</f>
        <v>4</v>
      </c>
      <c r="AI339" s="28">
        <f>VLOOKUP(X339,Library!Y:Z,2,0)</f>
        <v>4</v>
      </c>
      <c r="AJ339" s="28">
        <f>VLOOKUP(Y339,Library!AA:AB,2,0)</f>
        <v>4</v>
      </c>
      <c r="AK339" s="33">
        <f>IF(MAX(AH339,AI339,AJ339)=0,VLOOKUP(I339,Library!$J:$P,7,0),MAX(AH339,AI339,AJ339))</f>
        <v>4</v>
      </c>
      <c r="AL339" s="33">
        <f t="shared" ca="1" si="69"/>
        <v>5</v>
      </c>
      <c r="AM339" s="33">
        <f>VLOOKUP(AB339,Library!T:U,2,0)</f>
        <v>1</v>
      </c>
      <c r="AN339" s="34">
        <f t="shared" ca="1" si="70"/>
        <v>2.65</v>
      </c>
      <c r="AO339" s="33">
        <f t="shared" ca="1" si="71"/>
        <v>3</v>
      </c>
      <c r="AP339" s="28" t="s">
        <v>136</v>
      </c>
      <c r="AQ339" s="25" t="s">
        <v>128</v>
      </c>
      <c r="AR339" s="28" t="s">
        <v>2690</v>
      </c>
      <c r="AS339" s="28" t="s">
        <v>2691</v>
      </c>
      <c r="AT339" s="28" t="s">
        <v>1871</v>
      </c>
      <c r="AU339" s="23" t="s">
        <v>2695</v>
      </c>
      <c r="AV339" s="23" t="s">
        <v>35</v>
      </c>
      <c r="AW339" s="25" t="s">
        <v>128</v>
      </c>
      <c r="AX339" s="25" t="s">
        <v>128</v>
      </c>
      <c r="AY339" s="25" t="s">
        <v>128</v>
      </c>
      <c r="AZ339" s="25" t="s">
        <v>128</v>
      </c>
      <c r="BA339" s="25" t="s">
        <v>128</v>
      </c>
      <c r="BB339" s="25" t="s">
        <v>128</v>
      </c>
      <c r="BC339" s="25" t="s">
        <v>128</v>
      </c>
      <c r="BD339" s="25" t="s">
        <v>128</v>
      </c>
      <c r="BE339" s="25" t="s">
        <v>128</v>
      </c>
      <c r="BF339" s="25" t="s">
        <v>128</v>
      </c>
      <c r="BG339" s="25" t="s">
        <v>128</v>
      </c>
      <c r="BH339" s="25" t="s">
        <v>128</v>
      </c>
      <c r="BI339" s="25" t="s">
        <v>114</v>
      </c>
      <c r="BJ339" s="23" t="s">
        <v>128</v>
      </c>
      <c r="BK339" t="s">
        <v>3460</v>
      </c>
      <c r="BL339" s="23" t="s">
        <v>913</v>
      </c>
      <c r="BM339" s="28">
        <v>38126000</v>
      </c>
      <c r="BN339" s="72">
        <f t="shared" si="61"/>
        <v>7.6252E-2</v>
      </c>
    </row>
    <row r="340" spans="1:66" ht="15">
      <c r="A340" s="28">
        <v>336</v>
      </c>
      <c r="B340" s="23" t="s">
        <v>914</v>
      </c>
      <c r="C340" s="28" t="s">
        <v>1481</v>
      </c>
      <c r="D340" s="27" t="s">
        <v>910</v>
      </c>
      <c r="E340" s="43">
        <f ca="1">IF(AW340="Y","Defaulted",IF(OR(IFERROR(_xlfn.XLOOKUP(I340,Library!$J:$J,Library!$P:$P),AK340)=6,IFERROR(_xlfn.XLOOKUP(I340,Library!$J:$J,Library!$P:$P),AK340)=7),"N/A",AO340))</f>
        <v>3</v>
      </c>
      <c r="F340" s="25" t="str">
        <f t="shared" si="67"/>
        <v>Y</v>
      </c>
      <c r="G340" s="25" t="str">
        <f t="shared" si="68"/>
        <v>N</v>
      </c>
      <c r="H340" s="25" t="s">
        <v>128</v>
      </c>
      <c r="I340" s="29" t="s">
        <v>2028</v>
      </c>
      <c r="J340" s="44" t="str">
        <f t="shared" si="66"/>
        <v>投资级别优先可赎回/可售回债</v>
      </c>
      <c r="K340" s="27" t="s">
        <v>24</v>
      </c>
      <c r="L340" s="29">
        <v>71.108000000000004</v>
      </c>
      <c r="M340" s="29">
        <v>71.459000000000003</v>
      </c>
      <c r="N340" s="29">
        <v>5.9768917201817517</v>
      </c>
      <c r="O340" s="29">
        <v>5.9341309082796085</v>
      </c>
      <c r="P340" s="30">
        <v>3.125</v>
      </c>
      <c r="Q340" s="27" t="s">
        <v>107</v>
      </c>
      <c r="R340" s="31">
        <v>2</v>
      </c>
      <c r="S340" s="25" t="s">
        <v>3620</v>
      </c>
      <c r="T340" s="25" t="s">
        <v>110</v>
      </c>
      <c r="U340" s="25" t="s">
        <v>3758</v>
      </c>
      <c r="V340" s="25" t="s">
        <v>128</v>
      </c>
      <c r="W340" s="23" t="s">
        <v>984</v>
      </c>
      <c r="X340" s="23" t="s">
        <v>990</v>
      </c>
      <c r="Y340" s="23" t="s">
        <v>984</v>
      </c>
      <c r="Z340" s="23" t="s">
        <v>1066</v>
      </c>
      <c r="AA340" s="23" t="s">
        <v>1041</v>
      </c>
      <c r="AB340" s="23" t="s">
        <v>108</v>
      </c>
      <c r="AC340" s="23" t="s">
        <v>2356</v>
      </c>
      <c r="AD340" s="25">
        <f t="shared" ca="1" si="62"/>
        <v>15.808219178082192</v>
      </c>
      <c r="AE340" s="32">
        <v>498510000</v>
      </c>
      <c r="AF340" s="33">
        <f>VLOOKUP(J340,Library!A:B,2,0)</f>
        <v>1</v>
      </c>
      <c r="AG340" s="33">
        <f>VLOOKUP(J340,Library!A:G,7,0)</f>
        <v>3</v>
      </c>
      <c r="AH340" s="28">
        <f>VLOOKUP(W340,Library!W:X,2,0)</f>
        <v>4</v>
      </c>
      <c r="AI340" s="28">
        <f>VLOOKUP(X340,Library!Y:Z,2,0)</f>
        <v>4</v>
      </c>
      <c r="AJ340" s="28">
        <f>VLOOKUP(Y340,Library!AA:AB,2,0)</f>
        <v>4</v>
      </c>
      <c r="AK340" s="33">
        <f>IF(MAX(AH340,AI340,AJ340)=0,VLOOKUP(I340,Library!$J:$P,7,0),MAX(AH340,AI340,AJ340))</f>
        <v>4</v>
      </c>
      <c r="AL340" s="33">
        <f t="shared" ca="1" si="69"/>
        <v>5</v>
      </c>
      <c r="AM340" s="33">
        <f>VLOOKUP(AB340,Library!T:U,2,0)</f>
        <v>1</v>
      </c>
      <c r="AN340" s="34">
        <f t="shared" ca="1" si="70"/>
        <v>2.65</v>
      </c>
      <c r="AO340" s="33">
        <f t="shared" ca="1" si="71"/>
        <v>3</v>
      </c>
      <c r="AP340" s="28" t="s">
        <v>136</v>
      </c>
      <c r="AQ340" s="25" t="s">
        <v>128</v>
      </c>
      <c r="AR340" s="28" t="s">
        <v>2690</v>
      </c>
      <c r="AS340" s="28" t="s">
        <v>2691</v>
      </c>
      <c r="AT340" s="28" t="s">
        <v>1871</v>
      </c>
      <c r="AU340" s="23" t="s">
        <v>2696</v>
      </c>
      <c r="AV340" s="23" t="s">
        <v>35</v>
      </c>
      <c r="AW340" s="25" t="s">
        <v>128</v>
      </c>
      <c r="AX340" s="25" t="s">
        <v>128</v>
      </c>
      <c r="AY340" s="25" t="s">
        <v>128</v>
      </c>
      <c r="AZ340" s="25" t="s">
        <v>128</v>
      </c>
      <c r="BA340" s="25" t="s">
        <v>128</v>
      </c>
      <c r="BB340" s="25" t="s">
        <v>128</v>
      </c>
      <c r="BC340" s="25" t="s">
        <v>128</v>
      </c>
      <c r="BD340" s="25" t="s">
        <v>128</v>
      </c>
      <c r="BE340" s="25" t="s">
        <v>128</v>
      </c>
      <c r="BF340" s="25" t="s">
        <v>128</v>
      </c>
      <c r="BG340" s="25" t="s">
        <v>128</v>
      </c>
      <c r="BH340" s="25" t="s">
        <v>128</v>
      </c>
      <c r="BI340" s="25" t="s">
        <v>114</v>
      </c>
      <c r="BJ340" s="23" t="s">
        <v>128</v>
      </c>
      <c r="BK340" t="s">
        <v>3460</v>
      </c>
      <c r="BL340" s="23" t="s">
        <v>914</v>
      </c>
      <c r="BM340" s="28">
        <v>34470000</v>
      </c>
      <c r="BN340" s="72">
        <f t="shared" si="61"/>
        <v>6.9146055244628996E-2</v>
      </c>
    </row>
    <row r="341" spans="1:66" ht="15">
      <c r="A341" s="28">
        <v>337</v>
      </c>
      <c r="B341" s="23" t="s">
        <v>915</v>
      </c>
      <c r="C341" s="28" t="s">
        <v>1482</v>
      </c>
      <c r="D341" s="27" t="s">
        <v>910</v>
      </c>
      <c r="E341" s="43">
        <f ca="1">IF(AW341="Y","Defaulted",IF(OR(IFERROR(_xlfn.XLOOKUP(I341,Library!$J:$J,Library!$P:$P),AK341)=6,IFERROR(_xlfn.XLOOKUP(I341,Library!$J:$J,Library!$P:$P),AK341)=7),"N/A",AO341))</f>
        <v>3</v>
      </c>
      <c r="F341" s="25" t="str">
        <f t="shared" si="67"/>
        <v>Y</v>
      </c>
      <c r="G341" s="25" t="str">
        <f t="shared" si="68"/>
        <v>N</v>
      </c>
      <c r="H341" s="25" t="s">
        <v>128</v>
      </c>
      <c r="I341" s="29" t="s">
        <v>2028</v>
      </c>
      <c r="J341" s="44" t="str">
        <f t="shared" si="66"/>
        <v>投资级别优先可赎回/可售回债</v>
      </c>
      <c r="K341" s="27" t="s">
        <v>24</v>
      </c>
      <c r="L341" s="29">
        <v>98.781999999999996</v>
      </c>
      <c r="M341" s="29">
        <v>98.86</v>
      </c>
      <c r="N341" s="29">
        <v>4.408417221017042</v>
      </c>
      <c r="O341" s="29">
        <v>4.3271289334525092</v>
      </c>
      <c r="P341" s="30">
        <v>3.15</v>
      </c>
      <c r="Q341" s="27" t="s">
        <v>107</v>
      </c>
      <c r="R341" s="31">
        <v>2</v>
      </c>
      <c r="S341" s="25" t="s">
        <v>3639</v>
      </c>
      <c r="T341" s="25" t="s">
        <v>110</v>
      </c>
      <c r="U341" s="25" t="s">
        <v>3640</v>
      </c>
      <c r="V341" s="25" t="s">
        <v>128</v>
      </c>
      <c r="W341" s="23" t="s">
        <v>984</v>
      </c>
      <c r="X341" s="23" t="s">
        <v>990</v>
      </c>
      <c r="Y341" s="23" t="s">
        <v>984</v>
      </c>
      <c r="Z341" s="23" t="s">
        <v>1066</v>
      </c>
      <c r="AA341" s="23" t="s">
        <v>1041</v>
      </c>
      <c r="AB341" s="23" t="s">
        <v>108</v>
      </c>
      <c r="AC341" s="23" t="s">
        <v>2189</v>
      </c>
      <c r="AD341" s="25">
        <f t="shared" ca="1" si="62"/>
        <v>1.0027397260273974</v>
      </c>
      <c r="AE341" s="32">
        <v>497300000</v>
      </c>
      <c r="AF341" s="33">
        <f>VLOOKUP(J341,Library!A:B,2,0)</f>
        <v>1</v>
      </c>
      <c r="AG341" s="33">
        <f>VLOOKUP(J341,Library!A:G,7,0)</f>
        <v>3</v>
      </c>
      <c r="AH341" s="28">
        <f>VLOOKUP(W341,Library!W:X,2,0)</f>
        <v>4</v>
      </c>
      <c r="AI341" s="28">
        <f>VLOOKUP(X341,Library!Y:Z,2,0)</f>
        <v>4</v>
      </c>
      <c r="AJ341" s="28">
        <f>VLOOKUP(Y341,Library!AA:AB,2,0)</f>
        <v>4</v>
      </c>
      <c r="AK341" s="33">
        <f>IF(MAX(AH341,AI341,AJ341)=0,VLOOKUP(I341,Library!$J:$P,7,0),MAX(AH341,AI341,AJ341))</f>
        <v>4</v>
      </c>
      <c r="AL341" s="33">
        <f t="shared" ca="1" si="69"/>
        <v>3</v>
      </c>
      <c r="AM341" s="33">
        <f>VLOOKUP(AB341,Library!T:U,2,0)</f>
        <v>1</v>
      </c>
      <c r="AN341" s="34">
        <f t="shared" ca="1" si="70"/>
        <v>2.4500000000000002</v>
      </c>
      <c r="AO341" s="33">
        <f t="shared" ca="1" si="71"/>
        <v>3</v>
      </c>
      <c r="AP341" s="28" t="s">
        <v>136</v>
      </c>
      <c r="AQ341" s="25" t="s">
        <v>128</v>
      </c>
      <c r="AR341" s="28" t="s">
        <v>2690</v>
      </c>
      <c r="AS341" s="28" t="s">
        <v>2691</v>
      </c>
      <c r="AT341" s="28" t="s">
        <v>1871</v>
      </c>
      <c r="AU341" s="23" t="s">
        <v>570</v>
      </c>
      <c r="AV341" s="23" t="s">
        <v>35</v>
      </c>
      <c r="AW341" s="25" t="s">
        <v>128</v>
      </c>
      <c r="AX341" s="25" t="s">
        <v>128</v>
      </c>
      <c r="AY341" s="25" t="s">
        <v>128</v>
      </c>
      <c r="AZ341" s="25" t="s">
        <v>128</v>
      </c>
      <c r="BA341" s="25" t="s">
        <v>128</v>
      </c>
      <c r="BB341" s="25" t="s">
        <v>128</v>
      </c>
      <c r="BC341" s="25" t="s">
        <v>128</v>
      </c>
      <c r="BD341" s="25" t="s">
        <v>128</v>
      </c>
      <c r="BE341" s="25" t="s">
        <v>128</v>
      </c>
      <c r="BF341" s="25" t="s">
        <v>128</v>
      </c>
      <c r="BG341" s="25" t="s">
        <v>128</v>
      </c>
      <c r="BH341" s="25" t="s">
        <v>128</v>
      </c>
      <c r="BI341" s="25" t="s">
        <v>114</v>
      </c>
      <c r="BJ341" s="23" t="s">
        <v>128</v>
      </c>
      <c r="BK341" t="s">
        <v>3460</v>
      </c>
      <c r="BL341" s="23" t="s">
        <v>915</v>
      </c>
      <c r="BM341" s="28">
        <v>29242000</v>
      </c>
      <c r="BN341" s="72">
        <f t="shared" si="61"/>
        <v>5.8801528252563844E-2</v>
      </c>
    </row>
    <row r="342" spans="1:66" ht="15">
      <c r="A342" s="28">
        <v>338</v>
      </c>
      <c r="B342" s="23" t="s">
        <v>916</v>
      </c>
      <c r="C342" s="28" t="s">
        <v>1483</v>
      </c>
      <c r="D342" s="27" t="s">
        <v>910</v>
      </c>
      <c r="E342" s="43">
        <f ca="1">IF(AW342="Y","Defaulted",IF(OR(IFERROR(_xlfn.XLOOKUP(I342,Library!$J:$J,Library!$P:$P),AK342)=6,IFERROR(_xlfn.XLOOKUP(I342,Library!$J:$J,Library!$P:$P),AK342)=7),"N/A",AO342))</f>
        <v>3</v>
      </c>
      <c r="F342" s="25" t="str">
        <f t="shared" si="67"/>
        <v>Y</v>
      </c>
      <c r="G342" s="25" t="str">
        <f t="shared" si="68"/>
        <v>N</v>
      </c>
      <c r="H342" s="25" t="s">
        <v>128</v>
      </c>
      <c r="I342" s="29" t="s">
        <v>2028</v>
      </c>
      <c r="J342" s="44" t="str">
        <f t="shared" ref="J342:J371" si="72">IF(AQ342="Y","存款证",
IF(BF342="Y","应急可转债",
IF(BK342="Government","主权债",
IF(AND(BF342="N",BE342="Y"),"永续债/优先股",
IF(AND(BF342="N",BG342="Y"),"保释债（Bail in feature）",
IF(AND(BF342="N",OR(AY342="Y",AZ342="5")),"可转换/可交换债券",
IF(AND(BF342="N",BE342="N",BG342="N",BH342="Y"),"多担保人债券",
IF(AND(AK342&lt;5,T342="N",V342="N",AX342="N"),"投资级别优先普通债",
IF(AND(AK342&lt;5,OR(T342="Y",V342="Y"),AX342="N"),"投资级别优先可赎回/可售回债",
IF(AND(AK342&lt;5,T342="N",V342="N",AX342="Y"),"投资级别次级普通债",
IF(AND(AK342&lt;5,OR(T342="Y",V342="Y"),AX342="Y"),"投资级别次级可赎回/可售回债",
IF(AND(OR(AK342=5,AK342=6,AK342=7),T342="N",V342="N",AX342="N"),"非投资级/无评级优先普通债",
IF(AND(OR(AK342=5,AK342=6,AK342=7),OR(T342="Y",V342="Y"),AX342="N"),"非投资级/无评级优先可赎回/可售回债",
IF(AND(OR(AK342=5,AK342=6,AK342=7),T342="N",V342="N",AX342="Y"),"非投资级/无评级次级普通债",
IF(AND(OR(AK342=5,AK342=6,AK342=7),OR(T342="Y",V342="Y"),AX342="Y"),"非投资级/无评级次级可赎回/可售回债")))))))))))))))</f>
        <v>投资级别优先可赎回/可售回债</v>
      </c>
      <c r="K342" s="27" t="s">
        <v>24</v>
      </c>
      <c r="L342" s="29">
        <v>95.382999999999996</v>
      </c>
      <c r="M342" s="29">
        <v>95.483999999999995</v>
      </c>
      <c r="N342" s="29">
        <v>4.6790443610980654</v>
      </c>
      <c r="O342" s="29">
        <v>4.6502950782871766</v>
      </c>
      <c r="P342" s="30">
        <v>3.4</v>
      </c>
      <c r="Q342" s="27" t="s">
        <v>107</v>
      </c>
      <c r="R342" s="31">
        <v>2</v>
      </c>
      <c r="S342" s="25" t="s">
        <v>3639</v>
      </c>
      <c r="T342" s="25" t="s">
        <v>110</v>
      </c>
      <c r="U342" s="25" t="s">
        <v>3759</v>
      </c>
      <c r="V342" s="25" t="s">
        <v>128</v>
      </c>
      <c r="W342" s="23" t="s">
        <v>984</v>
      </c>
      <c r="X342" s="23" t="s">
        <v>990</v>
      </c>
      <c r="Y342" s="23" t="s">
        <v>984</v>
      </c>
      <c r="Z342" s="23" t="s">
        <v>1066</v>
      </c>
      <c r="AA342" s="23" t="s">
        <v>1041</v>
      </c>
      <c r="AB342" s="23" t="s">
        <v>108</v>
      </c>
      <c r="AC342" s="23" t="s">
        <v>2358</v>
      </c>
      <c r="AD342" s="25">
        <f t="shared" ca="1" si="62"/>
        <v>4.0054794520547947</v>
      </c>
      <c r="AE342" s="32">
        <v>1000000000</v>
      </c>
      <c r="AF342" s="33">
        <f>VLOOKUP(J342,Library!A:B,2,0)</f>
        <v>1</v>
      </c>
      <c r="AG342" s="33">
        <f>VLOOKUP(J342,Library!A:G,7,0)</f>
        <v>3</v>
      </c>
      <c r="AH342" s="28">
        <f>VLOOKUP(W342,Library!W:X,2,0)</f>
        <v>4</v>
      </c>
      <c r="AI342" s="28">
        <f>VLOOKUP(X342,Library!Y:Z,2,0)</f>
        <v>4</v>
      </c>
      <c r="AJ342" s="28">
        <f>VLOOKUP(Y342,Library!AA:AB,2,0)</f>
        <v>4</v>
      </c>
      <c r="AK342" s="33">
        <f>IF(MAX(AH342,AI342,AJ342)=0,VLOOKUP(I342,Library!$J:$P,7,0),MAX(AH342,AI342,AJ342))</f>
        <v>4</v>
      </c>
      <c r="AL342" s="33">
        <f t="shared" ca="1" si="69"/>
        <v>3</v>
      </c>
      <c r="AM342" s="33">
        <f>VLOOKUP(AB342,Library!T:U,2,0)</f>
        <v>1</v>
      </c>
      <c r="AN342" s="34">
        <f t="shared" ca="1" si="70"/>
        <v>2.4500000000000002</v>
      </c>
      <c r="AO342" s="33">
        <f t="shared" ca="1" si="71"/>
        <v>3</v>
      </c>
      <c r="AP342" s="28" t="s">
        <v>136</v>
      </c>
      <c r="AQ342" s="25" t="s">
        <v>128</v>
      </c>
      <c r="AR342" s="28" t="s">
        <v>2690</v>
      </c>
      <c r="AS342" s="28" t="s">
        <v>2691</v>
      </c>
      <c r="AT342" s="28" t="s">
        <v>1871</v>
      </c>
      <c r="AU342" s="23" t="s">
        <v>2697</v>
      </c>
      <c r="AV342" s="23" t="s">
        <v>35</v>
      </c>
      <c r="AW342" s="25" t="s">
        <v>128</v>
      </c>
      <c r="AX342" s="25" t="s">
        <v>128</v>
      </c>
      <c r="AY342" s="25" t="s">
        <v>128</v>
      </c>
      <c r="AZ342" s="25" t="s">
        <v>128</v>
      </c>
      <c r="BA342" s="25" t="s">
        <v>128</v>
      </c>
      <c r="BB342" s="25" t="s">
        <v>128</v>
      </c>
      <c r="BC342" s="25" t="s">
        <v>128</v>
      </c>
      <c r="BD342" s="25" t="s">
        <v>128</v>
      </c>
      <c r="BE342" s="25" t="s">
        <v>128</v>
      </c>
      <c r="BF342" s="25" t="s">
        <v>128</v>
      </c>
      <c r="BG342" s="25" t="s">
        <v>128</v>
      </c>
      <c r="BH342" s="25" t="s">
        <v>128</v>
      </c>
      <c r="BI342" s="25" t="s">
        <v>114</v>
      </c>
      <c r="BJ342" s="23" t="s">
        <v>128</v>
      </c>
      <c r="BK342" t="s">
        <v>3460</v>
      </c>
      <c r="BL342" s="23" t="s">
        <v>916</v>
      </c>
      <c r="BM342" s="28">
        <v>29528000</v>
      </c>
      <c r="BN342" s="72">
        <f t="shared" si="61"/>
        <v>2.9527999999999999E-2</v>
      </c>
    </row>
    <row r="343" spans="1:66" ht="15">
      <c r="A343" s="28">
        <v>339</v>
      </c>
      <c r="B343" s="23" t="s">
        <v>917</v>
      </c>
      <c r="C343" s="28" t="s">
        <v>1484</v>
      </c>
      <c r="D343" s="27" t="s">
        <v>910</v>
      </c>
      <c r="E343" s="43">
        <f ca="1">IF(AW343="Y","Defaulted",IF(OR(IFERROR(_xlfn.XLOOKUP(I343,Library!$J:$J,Library!$P:$P),AK343)=6,IFERROR(_xlfn.XLOOKUP(I343,Library!$J:$J,Library!$P:$P),AK343)=7),"N/A",AO343))</f>
        <v>3</v>
      </c>
      <c r="F343" s="25" t="str">
        <f t="shared" si="67"/>
        <v>Y</v>
      </c>
      <c r="G343" s="25" t="str">
        <f t="shared" si="68"/>
        <v>N</v>
      </c>
      <c r="H343" s="25" t="s">
        <v>128</v>
      </c>
      <c r="I343" s="29" t="s">
        <v>2028</v>
      </c>
      <c r="J343" s="44" t="str">
        <f t="shared" si="72"/>
        <v>投资级别优先可赎回/可售回债</v>
      </c>
      <c r="K343" s="27" t="s">
        <v>24</v>
      </c>
      <c r="L343" s="29">
        <v>99.009</v>
      </c>
      <c r="M343" s="29">
        <v>99.105000000000004</v>
      </c>
      <c r="N343" s="29">
        <v>4.6421153378230144</v>
      </c>
      <c r="O343" s="29">
        <v>4.6086459325760858</v>
      </c>
      <c r="P343" s="30">
        <v>4.3</v>
      </c>
      <c r="Q343" s="27" t="s">
        <v>107</v>
      </c>
      <c r="R343" s="31">
        <v>2</v>
      </c>
      <c r="S343" s="25" t="s">
        <v>3760</v>
      </c>
      <c r="T343" s="25" t="s">
        <v>110</v>
      </c>
      <c r="U343" s="25" t="s">
        <v>3761</v>
      </c>
      <c r="V343" s="25" t="s">
        <v>128</v>
      </c>
      <c r="W343" s="23" t="s">
        <v>984</v>
      </c>
      <c r="X343" s="23" t="s">
        <v>990</v>
      </c>
      <c r="Y343" s="23" t="s">
        <v>984</v>
      </c>
      <c r="Z343" s="23" t="s">
        <v>1066</v>
      </c>
      <c r="AA343" s="23" t="s">
        <v>1041</v>
      </c>
      <c r="AB343" s="23" t="s">
        <v>108</v>
      </c>
      <c r="AC343" s="23" t="s">
        <v>2359</v>
      </c>
      <c r="AD343" s="25">
        <f t="shared" ca="1" si="62"/>
        <v>3.1369863013698631</v>
      </c>
      <c r="AE343" s="32">
        <v>1000000000</v>
      </c>
      <c r="AF343" s="33">
        <f>VLOOKUP(J343,Library!A:B,2,0)</f>
        <v>1</v>
      </c>
      <c r="AG343" s="33">
        <f>VLOOKUP(J343,Library!A:G,7,0)</f>
        <v>3</v>
      </c>
      <c r="AH343" s="28">
        <f>VLOOKUP(W343,Library!W:X,2,0)</f>
        <v>4</v>
      </c>
      <c r="AI343" s="28">
        <f>VLOOKUP(X343,Library!Y:Z,2,0)</f>
        <v>4</v>
      </c>
      <c r="AJ343" s="28">
        <f>VLOOKUP(Y343,Library!AA:AB,2,0)</f>
        <v>4</v>
      </c>
      <c r="AK343" s="33">
        <f>IF(MAX(AH343,AI343,AJ343)=0,VLOOKUP(I343,Library!$J:$P,7,0),MAX(AH343,AI343,AJ343))</f>
        <v>4</v>
      </c>
      <c r="AL343" s="33">
        <f t="shared" ca="1" si="69"/>
        <v>3</v>
      </c>
      <c r="AM343" s="33">
        <f>VLOOKUP(AB343,Library!T:U,2,0)</f>
        <v>1</v>
      </c>
      <c r="AN343" s="34">
        <f t="shared" ca="1" si="70"/>
        <v>2.4500000000000002</v>
      </c>
      <c r="AO343" s="33">
        <f t="shared" ca="1" si="71"/>
        <v>3</v>
      </c>
      <c r="AP343" s="28" t="s">
        <v>136</v>
      </c>
      <c r="AQ343" s="25" t="s">
        <v>128</v>
      </c>
      <c r="AR343" s="28" t="s">
        <v>2690</v>
      </c>
      <c r="AS343" s="28" t="s">
        <v>2691</v>
      </c>
      <c r="AT343" s="28" t="s">
        <v>1871</v>
      </c>
      <c r="AU343" s="23" t="s">
        <v>2698</v>
      </c>
      <c r="AV343" s="23" t="s">
        <v>35</v>
      </c>
      <c r="AW343" s="25" t="s">
        <v>128</v>
      </c>
      <c r="AX343" s="25" t="s">
        <v>128</v>
      </c>
      <c r="AY343" s="25" t="s">
        <v>128</v>
      </c>
      <c r="AZ343" s="25" t="s">
        <v>128</v>
      </c>
      <c r="BA343" s="25" t="s">
        <v>128</v>
      </c>
      <c r="BB343" s="25" t="s">
        <v>128</v>
      </c>
      <c r="BC343" s="25" t="s">
        <v>128</v>
      </c>
      <c r="BD343" s="25" t="s">
        <v>128</v>
      </c>
      <c r="BE343" s="25" t="s">
        <v>128</v>
      </c>
      <c r="BF343" s="25" t="s">
        <v>128</v>
      </c>
      <c r="BG343" s="25" t="s">
        <v>128</v>
      </c>
      <c r="BH343" s="25" t="s">
        <v>128</v>
      </c>
      <c r="BI343" s="25" t="s">
        <v>114</v>
      </c>
      <c r="BJ343" s="23" t="s">
        <v>128</v>
      </c>
      <c r="BK343" t="s">
        <v>3460</v>
      </c>
      <c r="BL343" s="23" t="s">
        <v>917</v>
      </c>
      <c r="BM343" s="28">
        <v>53014000</v>
      </c>
      <c r="BN343" s="72">
        <f t="shared" si="61"/>
        <v>5.3013999999999999E-2</v>
      </c>
    </row>
    <row r="344" spans="1:66" ht="15">
      <c r="A344" s="28">
        <v>340</v>
      </c>
      <c r="B344" s="23" t="s">
        <v>918</v>
      </c>
      <c r="C344" s="28" t="s">
        <v>1485</v>
      </c>
      <c r="D344" s="27" t="s">
        <v>910</v>
      </c>
      <c r="E344" s="43">
        <f ca="1">IF(AW344="Y","Defaulted",IF(OR(IFERROR(_xlfn.XLOOKUP(I344,Library!$J:$J,Library!$P:$P),AK344)=6,IFERROR(_xlfn.XLOOKUP(I344,Library!$J:$J,Library!$P:$P),AK344)=7),"N/A",AO344))</f>
        <v>3</v>
      </c>
      <c r="F344" s="25" t="str">
        <f t="shared" si="67"/>
        <v>Y</v>
      </c>
      <c r="G344" s="25" t="str">
        <f t="shared" si="68"/>
        <v>N</v>
      </c>
      <c r="H344" s="25" t="s">
        <v>128</v>
      </c>
      <c r="I344" s="29" t="s">
        <v>2028</v>
      </c>
      <c r="J344" s="44" t="str">
        <f t="shared" si="72"/>
        <v>投资级别优先可赎回/可售回债</v>
      </c>
      <c r="K344" s="27" t="s">
        <v>24</v>
      </c>
      <c r="L344" s="29">
        <v>100.018</v>
      </c>
      <c r="M344" s="29">
        <v>100.07599999999999</v>
      </c>
      <c r="N344" s="29">
        <v>4.3796372634122349</v>
      </c>
      <c r="O344" s="29">
        <v>4.3243067142405645</v>
      </c>
      <c r="P344" s="30">
        <v>4.4000000000000004</v>
      </c>
      <c r="Q344" s="27" t="s">
        <v>107</v>
      </c>
      <c r="R344" s="31">
        <v>2</v>
      </c>
      <c r="S344" s="25" t="s">
        <v>3528</v>
      </c>
      <c r="T344" s="25" t="s">
        <v>110</v>
      </c>
      <c r="U344" s="25" t="s">
        <v>3762</v>
      </c>
      <c r="V344" s="25" t="s">
        <v>128</v>
      </c>
      <c r="W344" s="23" t="s">
        <v>984</v>
      </c>
      <c r="X344" s="23" t="s">
        <v>990</v>
      </c>
      <c r="Y344" s="23" t="s">
        <v>984</v>
      </c>
      <c r="Z344" s="23" t="s">
        <v>1066</v>
      </c>
      <c r="AA344" s="23" t="s">
        <v>1041</v>
      </c>
      <c r="AB344" s="23" t="s">
        <v>108</v>
      </c>
      <c r="AC344" s="23" t="s">
        <v>2360</v>
      </c>
      <c r="AD344" s="25">
        <f t="shared" ca="1" si="62"/>
        <v>1.0876712328767124</v>
      </c>
      <c r="AE344" s="32">
        <v>500000000</v>
      </c>
      <c r="AF344" s="33">
        <f>VLOOKUP(J344,Library!A:B,2,0)</f>
        <v>1</v>
      </c>
      <c r="AG344" s="33">
        <f>VLOOKUP(J344,Library!A:G,7,0)</f>
        <v>3</v>
      </c>
      <c r="AH344" s="28">
        <f>VLOOKUP(W344,Library!W:X,2,0)</f>
        <v>4</v>
      </c>
      <c r="AI344" s="28">
        <f>VLOOKUP(X344,Library!Y:Z,2,0)</f>
        <v>4</v>
      </c>
      <c r="AJ344" s="28">
        <f>VLOOKUP(Y344,Library!AA:AB,2,0)</f>
        <v>4</v>
      </c>
      <c r="AK344" s="33">
        <f>IF(MAX(AH344,AI344,AJ344)=0,VLOOKUP(I344,Library!$J:$P,7,0),MAX(AH344,AI344,AJ344))</f>
        <v>4</v>
      </c>
      <c r="AL344" s="33">
        <f t="shared" ca="1" si="69"/>
        <v>3</v>
      </c>
      <c r="AM344" s="33">
        <f>VLOOKUP(AB344,Library!T:U,2,0)</f>
        <v>1</v>
      </c>
      <c r="AN344" s="34">
        <f t="shared" ca="1" si="70"/>
        <v>2.4500000000000002</v>
      </c>
      <c r="AO344" s="33">
        <f t="shared" ca="1" si="71"/>
        <v>3</v>
      </c>
      <c r="AP344" s="28" t="s">
        <v>136</v>
      </c>
      <c r="AQ344" s="25" t="s">
        <v>128</v>
      </c>
      <c r="AR344" s="28" t="s">
        <v>2690</v>
      </c>
      <c r="AS344" s="28" t="s">
        <v>2691</v>
      </c>
      <c r="AT344" s="28" t="s">
        <v>1871</v>
      </c>
      <c r="AU344" s="23" t="s">
        <v>2189</v>
      </c>
      <c r="AV344" s="23" t="s">
        <v>35</v>
      </c>
      <c r="AW344" s="25" t="s">
        <v>128</v>
      </c>
      <c r="AX344" s="25" t="s">
        <v>128</v>
      </c>
      <c r="AY344" s="25" t="s">
        <v>128</v>
      </c>
      <c r="AZ344" s="25" t="s">
        <v>128</v>
      </c>
      <c r="BA344" s="25" t="s">
        <v>128</v>
      </c>
      <c r="BB344" s="25" t="s">
        <v>128</v>
      </c>
      <c r="BC344" s="25" t="s">
        <v>128</v>
      </c>
      <c r="BD344" s="25" t="s">
        <v>128</v>
      </c>
      <c r="BE344" s="25" t="s">
        <v>128</v>
      </c>
      <c r="BF344" s="25" t="s">
        <v>128</v>
      </c>
      <c r="BG344" s="25" t="s">
        <v>128</v>
      </c>
      <c r="BH344" s="25" t="s">
        <v>128</v>
      </c>
      <c r="BI344" s="25" t="s">
        <v>114</v>
      </c>
      <c r="BJ344" s="23" t="s">
        <v>128</v>
      </c>
      <c r="BK344" t="s">
        <v>3460</v>
      </c>
      <c r="BL344" s="23" t="s">
        <v>918</v>
      </c>
      <c r="BM344" s="28">
        <v>18433000</v>
      </c>
      <c r="BN344" s="72">
        <f t="shared" si="61"/>
        <v>3.6866000000000003E-2</v>
      </c>
    </row>
    <row r="345" spans="1:66" ht="15">
      <c r="A345" s="28">
        <v>341</v>
      </c>
      <c r="B345" s="23" t="s">
        <v>919</v>
      </c>
      <c r="C345" s="28" t="s">
        <v>1486</v>
      </c>
      <c r="D345" s="27" t="s">
        <v>910</v>
      </c>
      <c r="E345" s="43">
        <f ca="1">IF(AW345="Y","Defaulted",IF(OR(IFERROR(_xlfn.XLOOKUP(I345,Library!$J:$J,Library!$P:$P),AK345)=6,IFERROR(_xlfn.XLOOKUP(I345,Library!$J:$J,Library!$P:$P),AK345)=7),"N/A",AO345))</f>
        <v>3</v>
      </c>
      <c r="F345" s="25" t="str">
        <f t="shared" si="67"/>
        <v>Y</v>
      </c>
      <c r="G345" s="25" t="str">
        <f t="shared" si="68"/>
        <v>N</v>
      </c>
      <c r="H345" s="25" t="s">
        <v>128</v>
      </c>
      <c r="I345" s="29" t="s">
        <v>2028</v>
      </c>
      <c r="J345" s="44" t="str">
        <f t="shared" si="72"/>
        <v>投资级别优先可赎回/可售回债</v>
      </c>
      <c r="K345" s="27" t="s">
        <v>24</v>
      </c>
      <c r="L345" s="29">
        <v>99.813000000000002</v>
      </c>
      <c r="M345" s="29">
        <v>99.947000000000003</v>
      </c>
      <c r="N345" s="29">
        <v>5.0318662114252559</v>
      </c>
      <c r="O345" s="29">
        <v>5.0080740241305071</v>
      </c>
      <c r="P345" s="30">
        <v>5</v>
      </c>
      <c r="Q345" s="27" t="s">
        <v>107</v>
      </c>
      <c r="R345" s="31">
        <v>2</v>
      </c>
      <c r="S345" s="25" t="s">
        <v>3606</v>
      </c>
      <c r="T345" s="25" t="s">
        <v>110</v>
      </c>
      <c r="U345" s="25" t="s">
        <v>3637</v>
      </c>
      <c r="V345" s="25" t="s">
        <v>128</v>
      </c>
      <c r="W345" s="23" t="s">
        <v>984</v>
      </c>
      <c r="X345" s="23" t="s">
        <v>990</v>
      </c>
      <c r="Y345" s="23" t="s">
        <v>984</v>
      </c>
      <c r="Z345" s="23" t="s">
        <v>1066</v>
      </c>
      <c r="AA345" s="23" t="s">
        <v>1041</v>
      </c>
      <c r="AB345" s="23" t="s">
        <v>108</v>
      </c>
      <c r="AC345" s="23" t="s">
        <v>2186</v>
      </c>
      <c r="AD345" s="25">
        <f t="shared" ca="1" si="62"/>
        <v>6.7178082191780826</v>
      </c>
      <c r="AE345" s="32">
        <v>1000000000</v>
      </c>
      <c r="AF345" s="33">
        <f>VLOOKUP(J345,Library!A:B,2,0)</f>
        <v>1</v>
      </c>
      <c r="AG345" s="33">
        <f>VLOOKUP(J345,Library!A:G,7,0)</f>
        <v>3</v>
      </c>
      <c r="AH345" s="28">
        <f>VLOOKUP(W345,Library!W:X,2,0)</f>
        <v>4</v>
      </c>
      <c r="AI345" s="28">
        <f>VLOOKUP(X345,Library!Y:Z,2,0)</f>
        <v>4</v>
      </c>
      <c r="AJ345" s="28">
        <f>VLOOKUP(Y345,Library!AA:AB,2,0)</f>
        <v>4</v>
      </c>
      <c r="AK345" s="33">
        <f>IF(MAX(AH345,AI345,AJ345)=0,VLOOKUP(I345,Library!$J:$P,7,0),MAX(AH345,AI345,AJ345))</f>
        <v>4</v>
      </c>
      <c r="AL345" s="33">
        <f t="shared" ca="1" si="69"/>
        <v>4</v>
      </c>
      <c r="AM345" s="33">
        <f>VLOOKUP(AB345,Library!T:U,2,0)</f>
        <v>1</v>
      </c>
      <c r="AN345" s="34">
        <f t="shared" ca="1" si="70"/>
        <v>2.5499999999999998</v>
      </c>
      <c r="AO345" s="33">
        <f t="shared" ca="1" si="71"/>
        <v>3</v>
      </c>
      <c r="AP345" s="28" t="s">
        <v>136</v>
      </c>
      <c r="AQ345" s="25" t="s">
        <v>128</v>
      </c>
      <c r="AR345" s="28" t="s">
        <v>2690</v>
      </c>
      <c r="AS345" s="28" t="s">
        <v>2691</v>
      </c>
      <c r="AT345" s="28" t="s">
        <v>1871</v>
      </c>
      <c r="AU345" s="23" t="s">
        <v>553</v>
      </c>
      <c r="AV345" s="23" t="s">
        <v>35</v>
      </c>
      <c r="AW345" s="25" t="s">
        <v>128</v>
      </c>
      <c r="AX345" s="25" t="s">
        <v>128</v>
      </c>
      <c r="AY345" s="25" t="s">
        <v>128</v>
      </c>
      <c r="AZ345" s="25" t="s">
        <v>128</v>
      </c>
      <c r="BA345" s="25" t="s">
        <v>128</v>
      </c>
      <c r="BB345" s="25" t="s">
        <v>128</v>
      </c>
      <c r="BC345" s="25" t="s">
        <v>128</v>
      </c>
      <c r="BD345" s="25" t="s">
        <v>128</v>
      </c>
      <c r="BE345" s="25" t="s">
        <v>128</v>
      </c>
      <c r="BF345" s="25" t="s">
        <v>128</v>
      </c>
      <c r="BG345" s="25" t="s">
        <v>128</v>
      </c>
      <c r="BH345" s="25" t="s">
        <v>128</v>
      </c>
      <c r="BI345" s="25" t="s">
        <v>114</v>
      </c>
      <c r="BJ345" s="23" t="s">
        <v>128</v>
      </c>
      <c r="BK345" t="s">
        <v>3460</v>
      </c>
      <c r="BL345" s="23" t="s">
        <v>919</v>
      </c>
      <c r="BM345" s="28">
        <v>79983000</v>
      </c>
      <c r="BN345" s="72">
        <f t="shared" si="61"/>
        <v>7.9982999999999999E-2</v>
      </c>
    </row>
    <row r="346" spans="1:66" ht="15">
      <c r="A346" s="28">
        <v>342</v>
      </c>
      <c r="B346" s="23" t="s">
        <v>920</v>
      </c>
      <c r="C346" s="28" t="s">
        <v>1487</v>
      </c>
      <c r="D346" s="27" t="s">
        <v>910</v>
      </c>
      <c r="E346" s="43">
        <f ca="1">IF(AW346="Y","Defaulted",IF(OR(IFERROR(_xlfn.XLOOKUP(I346,Library!$J:$J,Library!$P:$P),AK346)=6,IFERROR(_xlfn.XLOOKUP(I346,Library!$J:$J,Library!$P:$P),AK346)=7),"N/A",AO346))</f>
        <v>4</v>
      </c>
      <c r="F346" s="25" t="str">
        <f t="shared" si="67"/>
        <v>Y</v>
      </c>
      <c r="G346" s="25" t="str">
        <f t="shared" si="68"/>
        <v>Y</v>
      </c>
      <c r="H346" s="25" t="s">
        <v>128</v>
      </c>
      <c r="I346" s="29" t="s">
        <v>2029</v>
      </c>
      <c r="J346" s="44" t="str">
        <f t="shared" si="72"/>
        <v>多担保人债券</v>
      </c>
      <c r="K346" s="27" t="s">
        <v>24</v>
      </c>
      <c r="L346" s="29">
        <v>102.123</v>
      </c>
      <c r="M346" s="29">
        <v>102.23699999999999</v>
      </c>
      <c r="N346" s="29">
        <v>4.6662765234733019</v>
      </c>
      <c r="O346" s="29">
        <v>4.6195847833590911</v>
      </c>
      <c r="P346" s="30">
        <v>5.55</v>
      </c>
      <c r="Q346" s="27" t="s">
        <v>107</v>
      </c>
      <c r="R346" s="31">
        <v>2</v>
      </c>
      <c r="S346" s="25" t="s">
        <v>3528</v>
      </c>
      <c r="T346" s="25" t="s">
        <v>110</v>
      </c>
      <c r="U346" s="25" t="s">
        <v>2674</v>
      </c>
      <c r="V346" s="25" t="s">
        <v>128</v>
      </c>
      <c r="W346" s="23" t="s">
        <v>984</v>
      </c>
      <c r="X346" s="23" t="s">
        <v>990</v>
      </c>
      <c r="Y346" s="23" t="s">
        <v>984</v>
      </c>
      <c r="Z346" s="23" t="s">
        <v>1066</v>
      </c>
      <c r="AA346" s="23" t="s">
        <v>1056</v>
      </c>
      <c r="AB346" s="23" t="s">
        <v>108</v>
      </c>
      <c r="AC346" s="23" t="s">
        <v>2362</v>
      </c>
      <c r="AD346" s="25">
        <f t="shared" ca="1" si="62"/>
        <v>2.591780821917808</v>
      </c>
      <c r="AE346" s="32">
        <v>500000000</v>
      </c>
      <c r="AF346" s="33">
        <f>VLOOKUP(J346,Library!A:B,2,0)</f>
        <v>3</v>
      </c>
      <c r="AG346" s="33">
        <f>VLOOKUP(J346,Library!A:G,7,0)</f>
        <v>3</v>
      </c>
      <c r="AH346" s="28">
        <f>VLOOKUP(W346,Library!W:X,2,0)</f>
        <v>4</v>
      </c>
      <c r="AI346" s="28">
        <f>VLOOKUP(X346,Library!Y:Z,2,0)</f>
        <v>4</v>
      </c>
      <c r="AJ346" s="28">
        <f>VLOOKUP(Y346,Library!AA:AB,2,0)</f>
        <v>4</v>
      </c>
      <c r="AK346" s="33">
        <f>IF(MAX(AH346,AI346,AJ346)=0,VLOOKUP(I346,Library!$J:$P,7,0),MAX(AH346,AI346,AJ346))</f>
        <v>4</v>
      </c>
      <c r="AL346" s="33">
        <f t="shared" ca="1" si="69"/>
        <v>3</v>
      </c>
      <c r="AM346" s="33">
        <f>VLOOKUP(AB346,Library!T:U,2,0)</f>
        <v>1</v>
      </c>
      <c r="AN346" s="34">
        <f t="shared" ca="1" si="70"/>
        <v>3.1499999999999995</v>
      </c>
      <c r="AO346" s="33">
        <f t="shared" ca="1" si="71"/>
        <v>4</v>
      </c>
      <c r="AP346" s="28" t="s">
        <v>136</v>
      </c>
      <c r="AQ346" s="25" t="s">
        <v>128</v>
      </c>
      <c r="AR346" s="28" t="s">
        <v>2690</v>
      </c>
      <c r="AS346" s="28" t="s">
        <v>2691</v>
      </c>
      <c r="AT346" s="28" t="s">
        <v>1871</v>
      </c>
      <c r="AU346" s="23" t="s">
        <v>2699</v>
      </c>
      <c r="AV346" s="23" t="s">
        <v>35</v>
      </c>
      <c r="AW346" s="25" t="s">
        <v>128</v>
      </c>
      <c r="AX346" s="25" t="s">
        <v>128</v>
      </c>
      <c r="AY346" s="25" t="s">
        <v>128</v>
      </c>
      <c r="AZ346" s="25" t="s">
        <v>128</v>
      </c>
      <c r="BA346" s="25" t="s">
        <v>128</v>
      </c>
      <c r="BB346" s="25" t="s">
        <v>128</v>
      </c>
      <c r="BC346" s="25" t="s">
        <v>128</v>
      </c>
      <c r="BD346" s="25" t="s">
        <v>128</v>
      </c>
      <c r="BE346" s="25" t="s">
        <v>128</v>
      </c>
      <c r="BF346" s="25" t="s">
        <v>128</v>
      </c>
      <c r="BG346" s="25" t="s">
        <v>128</v>
      </c>
      <c r="BH346" s="25" t="s">
        <v>110</v>
      </c>
      <c r="BI346" s="25" t="s">
        <v>114</v>
      </c>
      <c r="BJ346" s="23" t="s">
        <v>128</v>
      </c>
      <c r="BK346" t="s">
        <v>3460</v>
      </c>
      <c r="BL346" s="23" t="s">
        <v>920</v>
      </c>
      <c r="BM346" s="28">
        <v>23808000</v>
      </c>
      <c r="BN346" s="72">
        <f t="shared" si="61"/>
        <v>4.7615999999999999E-2</v>
      </c>
    </row>
    <row r="347" spans="1:66" ht="15">
      <c r="A347" s="28">
        <v>343</v>
      </c>
      <c r="B347" s="23" t="s">
        <v>922</v>
      </c>
      <c r="C347" s="28" t="s">
        <v>1488</v>
      </c>
      <c r="D347" s="27" t="s">
        <v>923</v>
      </c>
      <c r="E347" s="43">
        <f ca="1">IF(AW347="Y","Defaulted",IF(OR(IFERROR(_xlfn.XLOOKUP(I347,Library!$J:$J,Library!$P:$P),AK347)=6,IFERROR(_xlfn.XLOOKUP(I347,Library!$J:$J,Library!$P:$P),AK347)=7),"N/A",AO347))</f>
        <v>3</v>
      </c>
      <c r="F347" s="25" t="str">
        <f t="shared" si="67"/>
        <v>Y</v>
      </c>
      <c r="G347" s="25" t="str">
        <f t="shared" si="68"/>
        <v>N</v>
      </c>
      <c r="H347" s="25" t="s">
        <v>128</v>
      </c>
      <c r="I347" s="29" t="s">
        <v>2030</v>
      </c>
      <c r="J347" s="44" t="str">
        <f t="shared" si="72"/>
        <v>投资级别优先可赎回/可售回债</v>
      </c>
      <c r="K347" s="27" t="s">
        <v>24</v>
      </c>
      <c r="L347" s="29">
        <v>91.316999999999993</v>
      </c>
      <c r="M347" s="29">
        <v>91.51</v>
      </c>
      <c r="N347" s="29">
        <v>4.9757090842663141</v>
      </c>
      <c r="O347" s="29">
        <v>4.9308942493374088</v>
      </c>
      <c r="P347" s="30">
        <v>3.0609999999999999</v>
      </c>
      <c r="Q347" s="27" t="s">
        <v>107</v>
      </c>
      <c r="R347" s="31">
        <v>2</v>
      </c>
      <c r="S347" s="25" t="s">
        <v>3672</v>
      </c>
      <c r="T347" s="25" t="s">
        <v>110</v>
      </c>
      <c r="U347" s="25" t="s">
        <v>3763</v>
      </c>
      <c r="V347" s="25" t="s">
        <v>128</v>
      </c>
      <c r="W347" s="23" t="s">
        <v>989</v>
      </c>
      <c r="X347" s="23" t="s">
        <v>990</v>
      </c>
      <c r="Y347" s="23" t="s">
        <v>8</v>
      </c>
      <c r="Z347" s="23" t="s">
        <v>1066</v>
      </c>
      <c r="AA347" s="23" t="s">
        <v>114</v>
      </c>
      <c r="AB347" s="23" t="s">
        <v>108</v>
      </c>
      <c r="AC347" s="23" t="s">
        <v>2363</v>
      </c>
      <c r="AD347" s="25">
        <f t="shared" ref="AD347:AD382" ca="1" si="73">IF(AC347="N/A","N/A",(AC347-TODAY())/365)</f>
        <v>5.2054794520547949</v>
      </c>
      <c r="AE347" s="32">
        <v>1850000000</v>
      </c>
      <c r="AF347" s="33">
        <f>VLOOKUP(J347,Library!A:B,2,0)</f>
        <v>1</v>
      </c>
      <c r="AG347" s="33">
        <f>VLOOKUP(J347,Library!A:G,7,0)</f>
        <v>3</v>
      </c>
      <c r="AH347" s="28">
        <f>VLOOKUP(W347,Library!W:X,2,0)</f>
        <v>4</v>
      </c>
      <c r="AI347" s="28">
        <f>VLOOKUP(X347,Library!Y:Z,2,0)</f>
        <v>4</v>
      </c>
      <c r="AJ347" s="28" t="str">
        <f>VLOOKUP(Y347,Library!AA:AB,2,0)</f>
        <v>N/A</v>
      </c>
      <c r="AK347" s="33">
        <f>IF(MAX(AH347,AI347,AJ347)=0,VLOOKUP(I347,Library!$J:$P,7,0),MAX(AH347,AI347,AJ347))</f>
        <v>4</v>
      </c>
      <c r="AL347" s="33">
        <f t="shared" ca="1" si="69"/>
        <v>4</v>
      </c>
      <c r="AM347" s="33">
        <f>VLOOKUP(AB347,Library!T:U,2,0)</f>
        <v>1</v>
      </c>
      <c r="AN347" s="34">
        <f t="shared" ca="1" si="70"/>
        <v>2.5499999999999998</v>
      </c>
      <c r="AO347" s="33">
        <f t="shared" ca="1" si="71"/>
        <v>3</v>
      </c>
      <c r="AP347" s="28" t="s">
        <v>614</v>
      </c>
      <c r="AQ347" s="25" t="s">
        <v>128</v>
      </c>
      <c r="AR347" s="28" t="s">
        <v>2700</v>
      </c>
      <c r="AS347" s="28" t="s">
        <v>2701</v>
      </c>
      <c r="AT347" s="28" t="s">
        <v>1872</v>
      </c>
      <c r="AU347" s="23" t="s">
        <v>2702</v>
      </c>
      <c r="AV347" s="23" t="s">
        <v>35</v>
      </c>
      <c r="AW347" s="25" t="s">
        <v>128</v>
      </c>
      <c r="AX347" s="25" t="s">
        <v>128</v>
      </c>
      <c r="AY347" s="25" t="s">
        <v>128</v>
      </c>
      <c r="AZ347" s="25" t="s">
        <v>128</v>
      </c>
      <c r="BA347" s="25" t="s">
        <v>128</v>
      </c>
      <c r="BB347" s="25" t="s">
        <v>128</v>
      </c>
      <c r="BC347" s="25" t="s">
        <v>128</v>
      </c>
      <c r="BD347" s="25" t="s">
        <v>128</v>
      </c>
      <c r="BE347" s="25" t="s">
        <v>128</v>
      </c>
      <c r="BF347" s="25" t="s">
        <v>128</v>
      </c>
      <c r="BG347" s="25" t="s">
        <v>128</v>
      </c>
      <c r="BH347" s="25" t="s">
        <v>128</v>
      </c>
      <c r="BI347" s="25" t="s">
        <v>114</v>
      </c>
      <c r="BJ347" s="23" t="s">
        <v>128</v>
      </c>
      <c r="BK347" t="s">
        <v>1105</v>
      </c>
      <c r="BL347" s="23" t="s">
        <v>922</v>
      </c>
      <c r="BM347" s="28">
        <v>23655000</v>
      </c>
      <c r="BN347" s="72">
        <f t="shared" si="61"/>
        <v>1.2786486486486486E-2</v>
      </c>
    </row>
    <row r="348" spans="1:66" ht="15">
      <c r="A348" s="28">
        <v>344</v>
      </c>
      <c r="B348" s="23" t="s">
        <v>924</v>
      </c>
      <c r="C348" s="28" t="s">
        <v>1489</v>
      </c>
      <c r="D348" s="27" t="s">
        <v>923</v>
      </c>
      <c r="E348" s="43">
        <f ca="1">IF(AW348="Y","Defaulted",IF(OR(IFERROR(_xlfn.XLOOKUP(I348,Library!$J:$J,Library!$P:$P),AK348)=6,IFERROR(_xlfn.XLOOKUP(I348,Library!$J:$J,Library!$P:$P),AK348)=7),"N/A",AO348))</f>
        <v>3</v>
      </c>
      <c r="F348" s="25" t="str">
        <f t="shared" si="67"/>
        <v>Y</v>
      </c>
      <c r="G348" s="25" t="str">
        <f t="shared" si="68"/>
        <v>N</v>
      </c>
      <c r="H348" s="25" t="s">
        <v>128</v>
      </c>
      <c r="I348" s="29" t="s">
        <v>2030</v>
      </c>
      <c r="J348" s="44" t="str">
        <f t="shared" si="72"/>
        <v>投资级别优先可赎回/可售回债</v>
      </c>
      <c r="K348" s="27" t="s">
        <v>24</v>
      </c>
      <c r="L348" s="29">
        <v>98.971999999999994</v>
      </c>
      <c r="M348" s="29">
        <v>99.072000000000003</v>
      </c>
      <c r="N348" s="29">
        <v>4.7260206860816396</v>
      </c>
      <c r="O348" s="29">
        <v>4.581533918904789</v>
      </c>
      <c r="P348" s="30">
        <v>3.2570000000000001</v>
      </c>
      <c r="Q348" s="27" t="s">
        <v>107</v>
      </c>
      <c r="R348" s="31">
        <v>2</v>
      </c>
      <c r="S348" s="25" t="s">
        <v>3514</v>
      </c>
      <c r="T348" s="25" t="s">
        <v>110</v>
      </c>
      <c r="U348" s="25" t="s">
        <v>3764</v>
      </c>
      <c r="V348" s="25" t="s">
        <v>128</v>
      </c>
      <c r="W348" s="23" t="s">
        <v>989</v>
      </c>
      <c r="X348" s="23" t="s">
        <v>990</v>
      </c>
      <c r="Y348" s="23" t="s">
        <v>8</v>
      </c>
      <c r="Z348" s="23" t="s">
        <v>1066</v>
      </c>
      <c r="AA348" s="23" t="s">
        <v>114</v>
      </c>
      <c r="AB348" s="23" t="s">
        <v>108</v>
      </c>
      <c r="AC348" s="23" t="s">
        <v>2364</v>
      </c>
      <c r="AD348" s="25">
        <f t="shared" ca="1" si="73"/>
        <v>0.72328767123287674</v>
      </c>
      <c r="AE348" s="32">
        <v>1000000000</v>
      </c>
      <c r="AF348" s="33">
        <f>VLOOKUP(J348,Library!A:B,2,0)</f>
        <v>1</v>
      </c>
      <c r="AG348" s="33">
        <f>VLOOKUP(J348,Library!A:G,7,0)</f>
        <v>3</v>
      </c>
      <c r="AH348" s="28">
        <f>VLOOKUP(W348,Library!W:X,2,0)</f>
        <v>4</v>
      </c>
      <c r="AI348" s="28">
        <f>VLOOKUP(X348,Library!Y:Z,2,0)</f>
        <v>4</v>
      </c>
      <c r="AJ348" s="28" t="str">
        <f>VLOOKUP(Y348,Library!AA:AB,2,0)</f>
        <v>N/A</v>
      </c>
      <c r="AK348" s="33">
        <f>IF(MAX(AH348,AI348,AJ348)=0,VLOOKUP(I348,Library!$J:$P,7,0),MAX(AH348,AI348,AJ348))</f>
        <v>4</v>
      </c>
      <c r="AL348" s="33">
        <f t="shared" ca="1" si="69"/>
        <v>2</v>
      </c>
      <c r="AM348" s="33">
        <f>VLOOKUP(AB348,Library!T:U,2,0)</f>
        <v>1</v>
      </c>
      <c r="AN348" s="34">
        <f t="shared" ca="1" si="70"/>
        <v>2.35</v>
      </c>
      <c r="AO348" s="33">
        <f t="shared" ca="1" si="71"/>
        <v>3</v>
      </c>
      <c r="AP348" s="28" t="s">
        <v>614</v>
      </c>
      <c r="AQ348" s="25" t="s">
        <v>128</v>
      </c>
      <c r="AR348" s="28" t="s">
        <v>2700</v>
      </c>
      <c r="AS348" s="28" t="s">
        <v>2701</v>
      </c>
      <c r="AT348" s="28" t="s">
        <v>1872</v>
      </c>
      <c r="AU348" s="23" t="s">
        <v>2703</v>
      </c>
      <c r="AV348" s="23" t="s">
        <v>35</v>
      </c>
      <c r="AW348" s="25" t="s">
        <v>128</v>
      </c>
      <c r="AX348" s="25" t="s">
        <v>128</v>
      </c>
      <c r="AY348" s="25" t="s">
        <v>128</v>
      </c>
      <c r="AZ348" s="25" t="s">
        <v>128</v>
      </c>
      <c r="BA348" s="25" t="s">
        <v>128</v>
      </c>
      <c r="BB348" s="25" t="s">
        <v>128</v>
      </c>
      <c r="BC348" s="25" t="s">
        <v>128</v>
      </c>
      <c r="BD348" s="25" t="s">
        <v>128</v>
      </c>
      <c r="BE348" s="25" t="s">
        <v>128</v>
      </c>
      <c r="BF348" s="25" t="s">
        <v>128</v>
      </c>
      <c r="BG348" s="25" t="s">
        <v>128</v>
      </c>
      <c r="BH348" s="25" t="s">
        <v>128</v>
      </c>
      <c r="BI348" s="25" t="s">
        <v>114</v>
      </c>
      <c r="BJ348" s="23" t="s">
        <v>128</v>
      </c>
      <c r="BK348" t="s">
        <v>1105</v>
      </c>
      <c r="BL348" s="23" t="s">
        <v>924</v>
      </c>
      <c r="BM348" s="28">
        <v>68358000</v>
      </c>
      <c r="BN348" s="72">
        <f t="shared" si="61"/>
        <v>6.8358000000000002E-2</v>
      </c>
    </row>
    <row r="349" spans="1:66" ht="15">
      <c r="A349" s="28">
        <v>345</v>
      </c>
      <c r="B349" s="23" t="s">
        <v>925</v>
      </c>
      <c r="C349" s="28" t="s">
        <v>1490</v>
      </c>
      <c r="D349" s="27" t="s">
        <v>923</v>
      </c>
      <c r="E349" s="43">
        <f ca="1">IF(AW349="Y","Defaulted",IF(OR(IFERROR(_xlfn.XLOOKUP(I349,Library!$J:$J,Library!$P:$P),AK349)=6,IFERROR(_xlfn.XLOOKUP(I349,Library!$J:$J,Library!$P:$P),AK349)=7),"N/A",AO349))</f>
        <v>3</v>
      </c>
      <c r="F349" s="25" t="str">
        <f t="shared" si="67"/>
        <v>Y</v>
      </c>
      <c r="G349" s="25" t="str">
        <f t="shared" si="68"/>
        <v>N</v>
      </c>
      <c r="H349" s="25" t="s">
        <v>128</v>
      </c>
      <c r="I349" s="29" t="s">
        <v>2030</v>
      </c>
      <c r="J349" s="44" t="str">
        <f t="shared" si="72"/>
        <v>投资级别优先可赎回/可售回债</v>
      </c>
      <c r="K349" s="27" t="s">
        <v>24</v>
      </c>
      <c r="L349" s="29">
        <v>95.881</v>
      </c>
      <c r="M349" s="29">
        <v>96.103999999999999</v>
      </c>
      <c r="N349" s="29">
        <v>4.9024677491189292</v>
      </c>
      <c r="O349" s="29">
        <v>4.8346445971591558</v>
      </c>
      <c r="P349" s="30">
        <v>3.68</v>
      </c>
      <c r="Q349" s="27" t="s">
        <v>107</v>
      </c>
      <c r="R349" s="31">
        <v>2</v>
      </c>
      <c r="S349" s="25" t="s">
        <v>3696</v>
      </c>
      <c r="T349" s="25" t="s">
        <v>110</v>
      </c>
      <c r="U349" s="25" t="s">
        <v>3765</v>
      </c>
      <c r="V349" s="25" t="s">
        <v>128</v>
      </c>
      <c r="W349" s="23" t="s">
        <v>989</v>
      </c>
      <c r="X349" s="23" t="s">
        <v>990</v>
      </c>
      <c r="Y349" s="23" t="s">
        <v>8</v>
      </c>
      <c r="Z349" s="23" t="s">
        <v>1066</v>
      </c>
      <c r="AA349" s="23" t="s">
        <v>114</v>
      </c>
      <c r="AB349" s="23" t="s">
        <v>108</v>
      </c>
      <c r="AC349" s="23" t="s">
        <v>2324</v>
      </c>
      <c r="AD349" s="25">
        <f t="shared" ca="1" si="73"/>
        <v>3.7315068493150685</v>
      </c>
      <c r="AE349" s="32">
        <v>1250000000</v>
      </c>
      <c r="AF349" s="33">
        <f>VLOOKUP(J349,Library!A:B,2,0)</f>
        <v>1</v>
      </c>
      <c r="AG349" s="33">
        <f>VLOOKUP(J349,Library!A:G,7,0)</f>
        <v>3</v>
      </c>
      <c r="AH349" s="28">
        <f>VLOOKUP(W349,Library!W:X,2,0)</f>
        <v>4</v>
      </c>
      <c r="AI349" s="28">
        <f>VLOOKUP(X349,Library!Y:Z,2,0)</f>
        <v>4</v>
      </c>
      <c r="AJ349" s="28" t="str">
        <f>VLOOKUP(Y349,Library!AA:AB,2,0)</f>
        <v>N/A</v>
      </c>
      <c r="AK349" s="33">
        <f>IF(MAX(AH349,AI349,AJ349)=0,VLOOKUP(I349,Library!$J:$P,7,0),MAX(AH349,AI349,AJ349))</f>
        <v>4</v>
      </c>
      <c r="AL349" s="33">
        <f t="shared" ca="1" si="69"/>
        <v>3</v>
      </c>
      <c r="AM349" s="33">
        <f>VLOOKUP(AB349,Library!T:U,2,0)</f>
        <v>1</v>
      </c>
      <c r="AN349" s="34">
        <f t="shared" ca="1" si="70"/>
        <v>2.4500000000000002</v>
      </c>
      <c r="AO349" s="33">
        <f t="shared" ca="1" si="71"/>
        <v>3</v>
      </c>
      <c r="AP349" s="28" t="s">
        <v>614</v>
      </c>
      <c r="AQ349" s="25" t="s">
        <v>128</v>
      </c>
      <c r="AR349" s="28" t="s">
        <v>2700</v>
      </c>
      <c r="AS349" s="28" t="s">
        <v>2701</v>
      </c>
      <c r="AT349" s="28" t="s">
        <v>1872</v>
      </c>
      <c r="AU349" s="23" t="s">
        <v>2704</v>
      </c>
      <c r="AV349" s="23" t="s">
        <v>35</v>
      </c>
      <c r="AW349" s="25" t="s">
        <v>128</v>
      </c>
      <c r="AX349" s="25" t="s">
        <v>128</v>
      </c>
      <c r="AY349" s="25" t="s">
        <v>128</v>
      </c>
      <c r="AZ349" s="25" t="s">
        <v>128</v>
      </c>
      <c r="BA349" s="25" t="s">
        <v>128</v>
      </c>
      <c r="BB349" s="25" t="s">
        <v>128</v>
      </c>
      <c r="BC349" s="25" t="s">
        <v>128</v>
      </c>
      <c r="BD349" s="25" t="s">
        <v>128</v>
      </c>
      <c r="BE349" s="25" t="s">
        <v>128</v>
      </c>
      <c r="BF349" s="25" t="s">
        <v>128</v>
      </c>
      <c r="BG349" s="25" t="s">
        <v>128</v>
      </c>
      <c r="BH349" s="25" t="s">
        <v>128</v>
      </c>
      <c r="BI349" s="25" t="s">
        <v>114</v>
      </c>
      <c r="BJ349" s="23" t="s">
        <v>128</v>
      </c>
      <c r="BK349" t="s">
        <v>1105</v>
      </c>
      <c r="BL349" s="23" t="s">
        <v>925</v>
      </c>
      <c r="BM349" s="28">
        <v>37914000</v>
      </c>
      <c r="BN349" s="72">
        <f t="shared" si="61"/>
        <v>3.0331199999999999E-2</v>
      </c>
    </row>
    <row r="350" spans="1:66" ht="15">
      <c r="A350" s="28">
        <v>346</v>
      </c>
      <c r="B350" s="23" t="s">
        <v>926</v>
      </c>
      <c r="C350" s="28" t="s">
        <v>1491</v>
      </c>
      <c r="D350" s="27" t="s">
        <v>923</v>
      </c>
      <c r="E350" s="43">
        <f ca="1">IF(AW350="Y","Defaulted",IF(OR(IFERROR(_xlfn.XLOOKUP(I350,Library!$J:$J,Library!$P:$P),AK350)=6,IFERROR(_xlfn.XLOOKUP(I350,Library!$J:$J,Library!$P:$P),AK350)=7),"N/A",AO350))</f>
        <v>3</v>
      </c>
      <c r="F350" s="25" t="str">
        <f t="shared" si="67"/>
        <v>Y</v>
      </c>
      <c r="G350" s="25" t="str">
        <f t="shared" si="68"/>
        <v>N</v>
      </c>
      <c r="H350" s="25" t="s">
        <v>128</v>
      </c>
      <c r="I350" s="29" t="s">
        <v>2030</v>
      </c>
      <c r="J350" s="44" t="str">
        <f t="shared" si="72"/>
        <v>投资级别优先可赎回/可售回债</v>
      </c>
      <c r="K350" s="27" t="s">
        <v>24</v>
      </c>
      <c r="L350" s="29">
        <v>66.316000000000003</v>
      </c>
      <c r="M350" s="29">
        <v>66.606999999999999</v>
      </c>
      <c r="N350" s="29">
        <v>6.6147796210931915</v>
      </c>
      <c r="O350" s="29">
        <v>6.5826343137144256</v>
      </c>
      <c r="P350" s="30">
        <v>3.8319999999999999</v>
      </c>
      <c r="Q350" s="27" t="s">
        <v>107</v>
      </c>
      <c r="R350" s="31">
        <v>2</v>
      </c>
      <c r="S350" s="25" t="s">
        <v>3691</v>
      </c>
      <c r="T350" s="25" t="s">
        <v>110</v>
      </c>
      <c r="U350" s="25" t="s">
        <v>2705</v>
      </c>
      <c r="V350" s="25" t="s">
        <v>128</v>
      </c>
      <c r="W350" s="23" t="s">
        <v>989</v>
      </c>
      <c r="X350" s="23" t="s">
        <v>990</v>
      </c>
      <c r="Y350" s="23" t="s">
        <v>8</v>
      </c>
      <c r="Z350" s="23" t="s">
        <v>1066</v>
      </c>
      <c r="AA350" s="23" t="s">
        <v>114</v>
      </c>
      <c r="AB350" s="23" t="s">
        <v>108</v>
      </c>
      <c r="AC350" s="23" t="s">
        <v>2365</v>
      </c>
      <c r="AD350" s="25">
        <f t="shared" ca="1" si="73"/>
        <v>24.794520547945204</v>
      </c>
      <c r="AE350" s="32">
        <v>1500000000</v>
      </c>
      <c r="AF350" s="33">
        <f>VLOOKUP(J350,Library!A:B,2,0)</f>
        <v>1</v>
      </c>
      <c r="AG350" s="33">
        <f>VLOOKUP(J350,Library!A:G,7,0)</f>
        <v>3</v>
      </c>
      <c r="AH350" s="28">
        <f>VLOOKUP(W350,Library!W:X,2,0)</f>
        <v>4</v>
      </c>
      <c r="AI350" s="28">
        <f>VLOOKUP(X350,Library!Y:Z,2,0)</f>
        <v>4</v>
      </c>
      <c r="AJ350" s="28" t="str">
        <f>VLOOKUP(Y350,Library!AA:AB,2,0)</f>
        <v>N/A</v>
      </c>
      <c r="AK350" s="33">
        <f>IF(MAX(AH350,AI350,AJ350)=0,VLOOKUP(I350,Library!$J:$P,7,0),MAX(AH350,AI350,AJ350))</f>
        <v>4</v>
      </c>
      <c r="AL350" s="33">
        <f t="shared" ca="1" si="69"/>
        <v>5</v>
      </c>
      <c r="AM350" s="33">
        <f>VLOOKUP(AB350,Library!T:U,2,0)</f>
        <v>1</v>
      </c>
      <c r="AN350" s="34">
        <f t="shared" ca="1" si="70"/>
        <v>2.65</v>
      </c>
      <c r="AO350" s="33">
        <f t="shared" ca="1" si="71"/>
        <v>3</v>
      </c>
      <c r="AP350" s="28" t="s">
        <v>614</v>
      </c>
      <c r="AQ350" s="25" t="s">
        <v>128</v>
      </c>
      <c r="AR350" s="28" t="s">
        <v>2700</v>
      </c>
      <c r="AS350" s="28" t="s">
        <v>2701</v>
      </c>
      <c r="AT350" s="28" t="s">
        <v>1872</v>
      </c>
      <c r="AU350" s="23" t="s">
        <v>2705</v>
      </c>
      <c r="AV350" s="23" t="s">
        <v>35</v>
      </c>
      <c r="AW350" s="25" t="s">
        <v>128</v>
      </c>
      <c r="AX350" s="25" t="s">
        <v>128</v>
      </c>
      <c r="AY350" s="25" t="s">
        <v>128</v>
      </c>
      <c r="AZ350" s="25" t="s">
        <v>128</v>
      </c>
      <c r="BA350" s="25" t="s">
        <v>128</v>
      </c>
      <c r="BB350" s="25" t="s">
        <v>128</v>
      </c>
      <c r="BC350" s="25" t="s">
        <v>128</v>
      </c>
      <c r="BD350" s="25" t="s">
        <v>128</v>
      </c>
      <c r="BE350" s="25" t="s">
        <v>128</v>
      </c>
      <c r="BF350" s="25" t="s">
        <v>128</v>
      </c>
      <c r="BG350" s="25" t="s">
        <v>128</v>
      </c>
      <c r="BH350" s="25" t="s">
        <v>128</v>
      </c>
      <c r="BI350" s="25" t="s">
        <v>114</v>
      </c>
      <c r="BJ350" s="23" t="s">
        <v>128</v>
      </c>
      <c r="BK350" t="s">
        <v>1105</v>
      </c>
      <c r="BL350" s="23" t="s">
        <v>926</v>
      </c>
      <c r="BM350" s="28">
        <v>27770000</v>
      </c>
      <c r="BN350" s="72">
        <f t="shared" si="61"/>
        <v>1.8513333333333333E-2</v>
      </c>
    </row>
    <row r="351" spans="1:66" ht="15">
      <c r="A351" s="28">
        <v>347</v>
      </c>
      <c r="B351" s="23" t="s">
        <v>927</v>
      </c>
      <c r="C351" s="28" t="s">
        <v>1492</v>
      </c>
      <c r="D351" s="27" t="s">
        <v>923</v>
      </c>
      <c r="E351" s="43">
        <f ca="1">IF(AW351="Y","Defaulted",IF(OR(IFERROR(_xlfn.XLOOKUP(I351,Library!$J:$J,Library!$P:$P),AK351)=6,IFERROR(_xlfn.XLOOKUP(I351,Library!$J:$J,Library!$P:$P),AK351)=7),"N/A",AO351))</f>
        <v>3</v>
      </c>
      <c r="F351" s="25" t="str">
        <f t="shared" si="67"/>
        <v>Y</v>
      </c>
      <c r="G351" s="25" t="str">
        <f t="shared" si="68"/>
        <v>N</v>
      </c>
      <c r="H351" s="25" t="s">
        <v>128</v>
      </c>
      <c r="I351" s="29" t="s">
        <v>2030</v>
      </c>
      <c r="J351" s="44" t="str">
        <f t="shared" si="72"/>
        <v>投资级别优先可赎回/可售回债</v>
      </c>
      <c r="K351" s="27" t="s">
        <v>24</v>
      </c>
      <c r="L351" s="29">
        <v>68.876000000000005</v>
      </c>
      <c r="M351" s="29">
        <v>69.153999999999996</v>
      </c>
      <c r="N351" s="29">
        <v>6.6218278622795879</v>
      </c>
      <c r="O351" s="29">
        <v>6.5916602459835456</v>
      </c>
      <c r="P351" s="30">
        <v>4.0270000000000001</v>
      </c>
      <c r="Q351" s="27" t="s">
        <v>107</v>
      </c>
      <c r="R351" s="31">
        <v>2</v>
      </c>
      <c r="S351" s="25" t="s">
        <v>2129</v>
      </c>
      <c r="T351" s="25" t="s">
        <v>110</v>
      </c>
      <c r="U351" s="25" t="s">
        <v>3766</v>
      </c>
      <c r="V351" s="25" t="s">
        <v>128</v>
      </c>
      <c r="W351" s="23" t="s">
        <v>989</v>
      </c>
      <c r="X351" s="23" t="s">
        <v>990</v>
      </c>
      <c r="Y351" s="23" t="s">
        <v>8</v>
      </c>
      <c r="Z351" s="23" t="s">
        <v>1066</v>
      </c>
      <c r="AA351" s="23" t="s">
        <v>114</v>
      </c>
      <c r="AB351" s="23" t="s">
        <v>108</v>
      </c>
      <c r="AC351" s="23" t="s">
        <v>2366</v>
      </c>
      <c r="AD351" s="25">
        <f t="shared" ca="1" si="73"/>
        <v>24.276712328767122</v>
      </c>
      <c r="AE351" s="32">
        <v>1000000000</v>
      </c>
      <c r="AF351" s="33">
        <f>VLOOKUP(J351,Library!A:B,2,0)</f>
        <v>1</v>
      </c>
      <c r="AG351" s="33">
        <f>VLOOKUP(J351,Library!A:G,7,0)</f>
        <v>3</v>
      </c>
      <c r="AH351" s="28">
        <f>VLOOKUP(W351,Library!W:X,2,0)</f>
        <v>4</v>
      </c>
      <c r="AI351" s="28">
        <f>VLOOKUP(X351,Library!Y:Z,2,0)</f>
        <v>4</v>
      </c>
      <c r="AJ351" s="28" t="str">
        <f>VLOOKUP(Y351,Library!AA:AB,2,0)</f>
        <v>N/A</v>
      </c>
      <c r="AK351" s="33">
        <f>IF(MAX(AH351,AI351,AJ351)=0,VLOOKUP(I351,Library!$J:$P,7,0),MAX(AH351,AI351,AJ351))</f>
        <v>4</v>
      </c>
      <c r="AL351" s="33">
        <f t="shared" ca="1" si="69"/>
        <v>5</v>
      </c>
      <c r="AM351" s="33">
        <f>VLOOKUP(AB351,Library!T:U,2,0)</f>
        <v>1</v>
      </c>
      <c r="AN351" s="34">
        <f t="shared" ca="1" si="70"/>
        <v>2.65</v>
      </c>
      <c r="AO351" s="33">
        <f t="shared" ca="1" si="71"/>
        <v>3</v>
      </c>
      <c r="AP351" s="28" t="s">
        <v>614</v>
      </c>
      <c r="AQ351" s="25" t="s">
        <v>128</v>
      </c>
      <c r="AR351" s="28" t="s">
        <v>2700</v>
      </c>
      <c r="AS351" s="28" t="s">
        <v>2701</v>
      </c>
      <c r="AT351" s="28" t="s">
        <v>1872</v>
      </c>
      <c r="AU351" s="23" t="s">
        <v>2706</v>
      </c>
      <c r="AV351" s="23" t="s">
        <v>35</v>
      </c>
      <c r="AW351" s="25" t="s">
        <v>128</v>
      </c>
      <c r="AX351" s="25" t="s">
        <v>128</v>
      </c>
      <c r="AY351" s="25" t="s">
        <v>128</v>
      </c>
      <c r="AZ351" s="25" t="s">
        <v>128</v>
      </c>
      <c r="BA351" s="25" t="s">
        <v>128</v>
      </c>
      <c r="BB351" s="25" t="s">
        <v>128</v>
      </c>
      <c r="BC351" s="25" t="s">
        <v>128</v>
      </c>
      <c r="BD351" s="25" t="s">
        <v>128</v>
      </c>
      <c r="BE351" s="25" t="s">
        <v>128</v>
      </c>
      <c r="BF351" s="25" t="s">
        <v>128</v>
      </c>
      <c r="BG351" s="25" t="s">
        <v>128</v>
      </c>
      <c r="BH351" s="25" t="s">
        <v>128</v>
      </c>
      <c r="BI351" s="25" t="s">
        <v>114</v>
      </c>
      <c r="BJ351" s="23" t="s">
        <v>128</v>
      </c>
      <c r="BK351" t="s">
        <v>1105</v>
      </c>
      <c r="BL351" s="23" t="s">
        <v>927</v>
      </c>
      <c r="BM351" s="28">
        <v>47898000</v>
      </c>
      <c r="BN351" s="72">
        <f t="shared" si="61"/>
        <v>4.7898000000000003E-2</v>
      </c>
    </row>
    <row r="352" spans="1:66" ht="15">
      <c r="A352" s="28">
        <v>348</v>
      </c>
      <c r="B352" s="23" t="s">
        <v>928</v>
      </c>
      <c r="C352" s="28" t="s">
        <v>1493</v>
      </c>
      <c r="D352" s="27" t="s">
        <v>923</v>
      </c>
      <c r="E352" s="43">
        <f ca="1">IF(AW352="Y","Defaulted",IF(OR(IFERROR(_xlfn.XLOOKUP(I352,Library!$J:$J,Library!$P:$P),AK352)=6,IFERROR(_xlfn.XLOOKUP(I352,Library!$J:$J,Library!$P:$P),AK352)=7),"N/A",AO352))</f>
        <v>3</v>
      </c>
      <c r="F352" s="25" t="str">
        <f t="shared" si="67"/>
        <v>Y</v>
      </c>
      <c r="G352" s="25" t="str">
        <f t="shared" si="68"/>
        <v>N</v>
      </c>
      <c r="H352" s="25" t="s">
        <v>128</v>
      </c>
      <c r="I352" s="29" t="s">
        <v>2030</v>
      </c>
      <c r="J352" s="44" t="str">
        <f t="shared" si="72"/>
        <v>投资级别优先可赎回/可售回债</v>
      </c>
      <c r="K352" s="27" t="s">
        <v>24</v>
      </c>
      <c r="L352" s="29">
        <v>95.641000000000005</v>
      </c>
      <c r="M352" s="29">
        <v>95.876999999999995</v>
      </c>
      <c r="N352" s="29">
        <v>5.0798335286610898</v>
      </c>
      <c r="O352" s="29">
        <v>5.030563239378778</v>
      </c>
      <c r="P352" s="30">
        <v>4.1929999999999996</v>
      </c>
      <c r="Q352" s="27" t="s">
        <v>107</v>
      </c>
      <c r="R352" s="31">
        <v>2</v>
      </c>
      <c r="S352" s="25" t="s">
        <v>3514</v>
      </c>
      <c r="T352" s="25" t="s">
        <v>110</v>
      </c>
      <c r="U352" s="25" t="s">
        <v>3767</v>
      </c>
      <c r="V352" s="25" t="s">
        <v>128</v>
      </c>
      <c r="W352" s="23" t="s">
        <v>989</v>
      </c>
      <c r="X352" s="23" t="s">
        <v>990</v>
      </c>
      <c r="Y352" s="23" t="s">
        <v>8</v>
      </c>
      <c r="Z352" s="23" t="s">
        <v>1066</v>
      </c>
      <c r="AA352" s="23" t="s">
        <v>114</v>
      </c>
      <c r="AB352" s="23" t="s">
        <v>108</v>
      </c>
      <c r="AC352" s="23" t="s">
        <v>2322</v>
      </c>
      <c r="AD352" s="25">
        <f t="shared" ca="1" si="73"/>
        <v>5.7260273972602738</v>
      </c>
      <c r="AE352" s="32">
        <v>1000000000</v>
      </c>
      <c r="AF352" s="33">
        <f>VLOOKUP(J352,Library!A:B,2,0)</f>
        <v>1</v>
      </c>
      <c r="AG352" s="33">
        <f>VLOOKUP(J352,Library!A:G,7,0)</f>
        <v>3</v>
      </c>
      <c r="AH352" s="28">
        <f>VLOOKUP(W352,Library!W:X,2,0)</f>
        <v>4</v>
      </c>
      <c r="AI352" s="28">
        <f>VLOOKUP(X352,Library!Y:Z,2,0)</f>
        <v>4</v>
      </c>
      <c r="AJ352" s="28" t="str">
        <f>VLOOKUP(Y352,Library!AA:AB,2,0)</f>
        <v>N/A</v>
      </c>
      <c r="AK352" s="33">
        <f>IF(MAX(AH352,AI352,AJ352)=0,VLOOKUP(I352,Library!$J:$P,7,0),MAX(AH352,AI352,AJ352))</f>
        <v>4</v>
      </c>
      <c r="AL352" s="33">
        <f t="shared" ca="1" si="69"/>
        <v>4</v>
      </c>
      <c r="AM352" s="33">
        <f>VLOOKUP(AB352,Library!T:U,2,0)</f>
        <v>1</v>
      </c>
      <c r="AN352" s="34">
        <f t="shared" ca="1" si="70"/>
        <v>2.5499999999999998</v>
      </c>
      <c r="AO352" s="33">
        <f t="shared" ca="1" si="71"/>
        <v>3</v>
      </c>
      <c r="AP352" s="28" t="s">
        <v>614</v>
      </c>
      <c r="AQ352" s="25" t="s">
        <v>128</v>
      </c>
      <c r="AR352" s="28" t="s">
        <v>2700</v>
      </c>
      <c r="AS352" s="28" t="s">
        <v>2701</v>
      </c>
      <c r="AT352" s="28" t="s">
        <v>1872</v>
      </c>
      <c r="AU352" s="23" t="s">
        <v>2707</v>
      </c>
      <c r="AV352" s="23" t="s">
        <v>35</v>
      </c>
      <c r="AW352" s="25" t="s">
        <v>128</v>
      </c>
      <c r="AX352" s="25" t="s">
        <v>128</v>
      </c>
      <c r="AY352" s="25" t="s">
        <v>128</v>
      </c>
      <c r="AZ352" s="25" t="s">
        <v>128</v>
      </c>
      <c r="BA352" s="25" t="s">
        <v>128</v>
      </c>
      <c r="BB352" s="25" t="s">
        <v>128</v>
      </c>
      <c r="BC352" s="25" t="s">
        <v>128</v>
      </c>
      <c r="BD352" s="25" t="s">
        <v>128</v>
      </c>
      <c r="BE352" s="25" t="s">
        <v>128</v>
      </c>
      <c r="BF352" s="25" t="s">
        <v>128</v>
      </c>
      <c r="BG352" s="25" t="s">
        <v>128</v>
      </c>
      <c r="BH352" s="25" t="s">
        <v>128</v>
      </c>
      <c r="BI352" s="25" t="s">
        <v>114</v>
      </c>
      <c r="BJ352" s="23" t="s">
        <v>128</v>
      </c>
      <c r="BK352" t="s">
        <v>1105</v>
      </c>
      <c r="BL352" s="23" t="s">
        <v>928</v>
      </c>
      <c r="BM352" s="28">
        <v>46053000</v>
      </c>
      <c r="BN352" s="72">
        <f t="shared" si="61"/>
        <v>4.6052999999999997E-2</v>
      </c>
    </row>
    <row r="353" spans="1:66" ht="15">
      <c r="A353" s="28">
        <v>349</v>
      </c>
      <c r="B353" s="23" t="s">
        <v>929</v>
      </c>
      <c r="C353" s="28" t="s">
        <v>1494</v>
      </c>
      <c r="D353" s="27" t="s">
        <v>923</v>
      </c>
      <c r="E353" s="43">
        <f ca="1">IF(AW353="Y","Defaulted",IF(OR(IFERROR(_xlfn.XLOOKUP(I353,Library!$J:$J,Library!$P:$P),AK353)=6,IFERROR(_xlfn.XLOOKUP(I353,Library!$J:$J,Library!$P:$P),AK353)=7),"N/A",AO353))</f>
        <v>3</v>
      </c>
      <c r="F353" s="25" t="str">
        <f t="shared" si="67"/>
        <v>Y</v>
      </c>
      <c r="G353" s="25" t="str">
        <f t="shared" si="68"/>
        <v>N</v>
      </c>
      <c r="H353" s="25" t="s">
        <v>128</v>
      </c>
      <c r="I353" s="29" t="s">
        <v>2030</v>
      </c>
      <c r="J353" s="44" t="str">
        <f t="shared" si="72"/>
        <v>投资级别优先可赎回/可售回债</v>
      </c>
      <c r="K353" s="27" t="s">
        <v>24</v>
      </c>
      <c r="L353" s="29">
        <v>100.166</v>
      </c>
      <c r="M353" s="29">
        <v>100.288</v>
      </c>
      <c r="N353" s="29">
        <v>4.6980819073075732</v>
      </c>
      <c r="O353" s="29">
        <v>4.5909955155895315</v>
      </c>
      <c r="P353" s="30">
        <v>4.8499999999999996</v>
      </c>
      <c r="Q353" s="27" t="s">
        <v>107</v>
      </c>
      <c r="R353" s="31">
        <v>2</v>
      </c>
      <c r="S353" s="25" t="s">
        <v>3754</v>
      </c>
      <c r="T353" s="25" t="s">
        <v>110</v>
      </c>
      <c r="U353" s="25" t="s">
        <v>3768</v>
      </c>
      <c r="V353" s="25" t="s">
        <v>128</v>
      </c>
      <c r="W353" s="23" t="s">
        <v>989</v>
      </c>
      <c r="X353" s="23" t="s">
        <v>990</v>
      </c>
      <c r="Y353" s="23" t="s">
        <v>8</v>
      </c>
      <c r="Z353" s="23" t="s">
        <v>1066</v>
      </c>
      <c r="AA353" s="23" t="s">
        <v>1041</v>
      </c>
      <c r="AB353" s="23" t="s">
        <v>108</v>
      </c>
      <c r="AC353" s="23" t="s">
        <v>2093</v>
      </c>
      <c r="AD353" s="25">
        <f t="shared" ca="1" si="73"/>
        <v>1.1835616438356165</v>
      </c>
      <c r="AE353" s="32">
        <v>1000000000</v>
      </c>
      <c r="AF353" s="33">
        <f>VLOOKUP(J353,Library!A:B,2,0)</f>
        <v>1</v>
      </c>
      <c r="AG353" s="33">
        <f>VLOOKUP(J353,Library!A:G,7,0)</f>
        <v>3</v>
      </c>
      <c r="AH353" s="28">
        <f>VLOOKUP(W353,Library!W:X,2,0)</f>
        <v>4</v>
      </c>
      <c r="AI353" s="28">
        <f>VLOOKUP(X353,Library!Y:Z,2,0)</f>
        <v>4</v>
      </c>
      <c r="AJ353" s="28" t="str">
        <f>VLOOKUP(Y353,Library!AA:AB,2,0)</f>
        <v>N/A</v>
      </c>
      <c r="AK353" s="33">
        <f>IF(MAX(AH353,AI353,AJ353)=0,VLOOKUP(I353,Library!$J:$P,7,0),MAX(AH353,AI353,AJ353))</f>
        <v>4</v>
      </c>
      <c r="AL353" s="33">
        <f t="shared" ca="1" si="69"/>
        <v>3</v>
      </c>
      <c r="AM353" s="33">
        <f>VLOOKUP(AB353,Library!T:U,2,0)</f>
        <v>1</v>
      </c>
      <c r="AN353" s="34">
        <f t="shared" ca="1" si="70"/>
        <v>2.4500000000000002</v>
      </c>
      <c r="AO353" s="33">
        <f t="shared" ca="1" si="71"/>
        <v>3</v>
      </c>
      <c r="AP353" s="28" t="s">
        <v>614</v>
      </c>
      <c r="AQ353" s="25" t="s">
        <v>128</v>
      </c>
      <c r="AR353" s="28" t="s">
        <v>2700</v>
      </c>
      <c r="AS353" s="28" t="s">
        <v>2701</v>
      </c>
      <c r="AT353" s="28" t="s">
        <v>1872</v>
      </c>
      <c r="AU353" s="23" t="s">
        <v>2708</v>
      </c>
      <c r="AV353" s="23" t="s">
        <v>35</v>
      </c>
      <c r="AW353" s="25" t="s">
        <v>128</v>
      </c>
      <c r="AX353" s="25" t="s">
        <v>128</v>
      </c>
      <c r="AY353" s="25" t="s">
        <v>128</v>
      </c>
      <c r="AZ353" s="25" t="s">
        <v>128</v>
      </c>
      <c r="BA353" s="25" t="s">
        <v>128</v>
      </c>
      <c r="BB353" s="25" t="s">
        <v>128</v>
      </c>
      <c r="BC353" s="25" t="s">
        <v>128</v>
      </c>
      <c r="BD353" s="25" t="s">
        <v>128</v>
      </c>
      <c r="BE353" s="25" t="s">
        <v>128</v>
      </c>
      <c r="BF353" s="25" t="s">
        <v>128</v>
      </c>
      <c r="BG353" s="25" t="s">
        <v>128</v>
      </c>
      <c r="BH353" s="25" t="s">
        <v>128</v>
      </c>
      <c r="BI353" s="25" t="s">
        <v>114</v>
      </c>
      <c r="BJ353" s="23" t="s">
        <v>128</v>
      </c>
      <c r="BK353" t="s">
        <v>1105</v>
      </c>
      <c r="BL353" s="23" t="s">
        <v>929</v>
      </c>
      <c r="BM353" s="28">
        <v>18806000</v>
      </c>
      <c r="BN353" s="72">
        <f t="shared" si="61"/>
        <v>1.8806E-2</v>
      </c>
    </row>
    <row r="354" spans="1:66" ht="15">
      <c r="A354" s="28">
        <v>350</v>
      </c>
      <c r="B354" s="23" t="s">
        <v>930</v>
      </c>
      <c r="C354" s="28" t="s">
        <v>1495</v>
      </c>
      <c r="D354" s="27" t="s">
        <v>667</v>
      </c>
      <c r="E354" s="43">
        <f ca="1">IF(AW354="Y","Defaulted",IF(OR(IFERROR(_xlfn.XLOOKUP(I354,Library!$J:$J,Library!$P:$P),AK354)=6,IFERROR(_xlfn.XLOOKUP(I354,Library!$J:$J,Library!$P:$P),AK354)=7),"N/A",AO354))</f>
        <v>3</v>
      </c>
      <c r="F354" s="25" t="str">
        <f t="shared" si="67"/>
        <v>Y</v>
      </c>
      <c r="G354" s="25" t="str">
        <f t="shared" si="68"/>
        <v>N</v>
      </c>
      <c r="H354" s="25" t="s">
        <v>128</v>
      </c>
      <c r="I354" s="29" t="s">
        <v>1899</v>
      </c>
      <c r="J354" s="44" t="str">
        <f t="shared" si="72"/>
        <v>投资级别优先可赎回/可售回债</v>
      </c>
      <c r="K354" s="27" t="s">
        <v>21</v>
      </c>
      <c r="L354" s="29">
        <v>98.915000000000006</v>
      </c>
      <c r="M354" s="29">
        <v>98.951999999999998</v>
      </c>
      <c r="N354" s="29">
        <v>4.3498366996082609</v>
      </c>
      <c r="O354" s="29">
        <v>4.2515376756279002</v>
      </c>
      <c r="P354" s="30">
        <v>1.5</v>
      </c>
      <c r="Q354" s="27" t="s">
        <v>107</v>
      </c>
      <c r="R354" s="31">
        <v>2</v>
      </c>
      <c r="S354" s="25" t="s">
        <v>3652</v>
      </c>
      <c r="T354" s="25" t="s">
        <v>110</v>
      </c>
      <c r="U354" s="25" t="s">
        <v>3561</v>
      </c>
      <c r="V354" s="25" t="s">
        <v>128</v>
      </c>
      <c r="W354" s="23" t="s">
        <v>984</v>
      </c>
      <c r="X354" s="23" t="s">
        <v>8</v>
      </c>
      <c r="Y354" s="23" t="s">
        <v>980</v>
      </c>
      <c r="Z354" s="23" t="s">
        <v>1066</v>
      </c>
      <c r="AA354" s="23" t="s">
        <v>1041</v>
      </c>
      <c r="AB354" s="23" t="s">
        <v>108</v>
      </c>
      <c r="AC354" s="23" t="s">
        <v>2351</v>
      </c>
      <c r="AD354" s="25">
        <f t="shared" ca="1" si="73"/>
        <v>0.4</v>
      </c>
      <c r="AE354" s="32">
        <v>600000000</v>
      </c>
      <c r="AF354" s="33">
        <f>VLOOKUP(J354,Library!A:B,2,0)</f>
        <v>1</v>
      </c>
      <c r="AG354" s="33">
        <f>VLOOKUP(J354,Library!A:G,7,0)</f>
        <v>3</v>
      </c>
      <c r="AH354" s="28">
        <f>VLOOKUP(W354,Library!W:X,2,0)</f>
        <v>4</v>
      </c>
      <c r="AI354" s="28" t="str">
        <f>VLOOKUP(X354,Library!Y:Z,2,0)</f>
        <v>N/A</v>
      </c>
      <c r="AJ354" s="28">
        <f>VLOOKUP(Y354,Library!AA:AB,2,0)</f>
        <v>3</v>
      </c>
      <c r="AK354" s="33">
        <f>IF(MAX(AH354,AI354,AJ354)=0,VLOOKUP(I354,Library!$J:$P,7,0),MAX(AH354,AI354,AJ354))</f>
        <v>4</v>
      </c>
      <c r="AL354" s="33">
        <f t="shared" ca="1" si="69"/>
        <v>2</v>
      </c>
      <c r="AM354" s="33">
        <f>VLOOKUP(AB354,Library!T:U,2,0)</f>
        <v>1</v>
      </c>
      <c r="AN354" s="34">
        <f t="shared" ca="1" si="70"/>
        <v>2.35</v>
      </c>
      <c r="AO354" s="33">
        <f t="shared" ca="1" si="71"/>
        <v>3</v>
      </c>
      <c r="AP354" s="28" t="s">
        <v>127</v>
      </c>
      <c r="AQ354" s="25" t="s">
        <v>128</v>
      </c>
      <c r="AR354" s="28" t="s">
        <v>111</v>
      </c>
      <c r="AS354" s="28" t="s">
        <v>2475</v>
      </c>
      <c r="AT354" s="28" t="s">
        <v>1808</v>
      </c>
      <c r="AU354" s="23" t="s">
        <v>2709</v>
      </c>
      <c r="AV354" s="23" t="s">
        <v>35</v>
      </c>
      <c r="AW354" s="25" t="s">
        <v>128</v>
      </c>
      <c r="AX354" s="25" t="s">
        <v>128</v>
      </c>
      <c r="AY354" s="25" t="s">
        <v>128</v>
      </c>
      <c r="AZ354" s="25" t="s">
        <v>128</v>
      </c>
      <c r="BA354" s="25" t="s">
        <v>128</v>
      </c>
      <c r="BB354" s="25" t="s">
        <v>128</v>
      </c>
      <c r="BC354" s="25" t="s">
        <v>128</v>
      </c>
      <c r="BD354" s="25" t="s">
        <v>128</v>
      </c>
      <c r="BE354" s="25" t="s">
        <v>128</v>
      </c>
      <c r="BF354" s="25" t="s">
        <v>128</v>
      </c>
      <c r="BG354" s="25" t="s">
        <v>128</v>
      </c>
      <c r="BH354" s="25" t="s">
        <v>128</v>
      </c>
      <c r="BI354" s="25" t="s">
        <v>114</v>
      </c>
      <c r="BJ354" s="23" t="s">
        <v>128</v>
      </c>
      <c r="BK354" t="s">
        <v>1042</v>
      </c>
      <c r="BL354" s="23" t="s">
        <v>930</v>
      </c>
      <c r="BM354" s="28">
        <v>46929000</v>
      </c>
      <c r="BN354" s="72">
        <f t="shared" si="61"/>
        <v>7.8215000000000007E-2</v>
      </c>
    </row>
    <row r="355" spans="1:66" ht="15">
      <c r="A355" s="28">
        <v>351</v>
      </c>
      <c r="B355" s="23" t="s">
        <v>931</v>
      </c>
      <c r="C355" s="28" t="s">
        <v>1496</v>
      </c>
      <c r="D355" s="27" t="s">
        <v>667</v>
      </c>
      <c r="E355" s="43">
        <f ca="1">IF(AW355="Y","Defaulted",IF(OR(IFERROR(_xlfn.XLOOKUP(I355,Library!$J:$J,Library!$P:$P),AK355)=6,IFERROR(_xlfn.XLOOKUP(I355,Library!$J:$J,Library!$P:$P),AK355)=7),"N/A",AO355))</f>
        <v>3</v>
      </c>
      <c r="F355" s="25" t="str">
        <f t="shared" si="67"/>
        <v>Y</v>
      </c>
      <c r="G355" s="25" t="str">
        <f t="shared" si="68"/>
        <v>N</v>
      </c>
      <c r="H355" s="25" t="s">
        <v>128</v>
      </c>
      <c r="I355" s="29" t="s">
        <v>1899</v>
      </c>
      <c r="J355" s="44" t="str">
        <f t="shared" si="72"/>
        <v>投资级别优先可赎回/可售回债</v>
      </c>
      <c r="K355" s="27" t="s">
        <v>21</v>
      </c>
      <c r="L355" s="29">
        <v>98.870999999999995</v>
      </c>
      <c r="M355" s="29">
        <v>98.915999999999997</v>
      </c>
      <c r="N355" s="29">
        <v>4.3264263765162747</v>
      </c>
      <c r="O355" s="29">
        <v>4.2427568474812718</v>
      </c>
      <c r="P355" s="30">
        <v>2.25</v>
      </c>
      <c r="Q355" s="27" t="s">
        <v>107</v>
      </c>
      <c r="R355" s="31">
        <v>2</v>
      </c>
      <c r="S355" s="25" t="s">
        <v>3591</v>
      </c>
      <c r="T355" s="25" t="s">
        <v>110</v>
      </c>
      <c r="U355" s="25" t="s">
        <v>3769</v>
      </c>
      <c r="V355" s="25" t="s">
        <v>128</v>
      </c>
      <c r="W355" s="23" t="s">
        <v>984</v>
      </c>
      <c r="X355" s="23" t="s">
        <v>985</v>
      </c>
      <c r="Y355" s="23" t="s">
        <v>980</v>
      </c>
      <c r="Z355" s="23" t="s">
        <v>1066</v>
      </c>
      <c r="AA355" s="23" t="s">
        <v>1041</v>
      </c>
      <c r="AB355" s="23" t="s">
        <v>108</v>
      </c>
      <c r="AC355" s="23" t="s">
        <v>2367</v>
      </c>
      <c r="AD355" s="25">
        <f t="shared" ca="1" si="73"/>
        <v>0.56986301369863013</v>
      </c>
      <c r="AE355" s="32">
        <v>500000000</v>
      </c>
      <c r="AF355" s="33">
        <f>VLOOKUP(J355,Library!A:B,2,0)</f>
        <v>1</v>
      </c>
      <c r="AG355" s="33">
        <f>VLOOKUP(J355,Library!A:G,7,0)</f>
        <v>3</v>
      </c>
      <c r="AH355" s="28">
        <f>VLOOKUP(W355,Library!W:X,2,0)</f>
        <v>4</v>
      </c>
      <c r="AI355" s="28">
        <f>VLOOKUP(X355,Library!Y:Z,2,0)</f>
        <v>4</v>
      </c>
      <c r="AJ355" s="28">
        <f>VLOOKUP(Y355,Library!AA:AB,2,0)</f>
        <v>3</v>
      </c>
      <c r="AK355" s="33">
        <f>IF(MAX(AH355,AI355,AJ355)=0,VLOOKUP(I355,Library!$J:$P,7,0),MAX(AH355,AI355,AJ355))</f>
        <v>4</v>
      </c>
      <c r="AL355" s="33">
        <f t="shared" ca="1" si="69"/>
        <v>2</v>
      </c>
      <c r="AM355" s="33">
        <f>VLOOKUP(AB355,Library!T:U,2,0)</f>
        <v>1</v>
      </c>
      <c r="AN355" s="34">
        <f t="shared" ca="1" si="70"/>
        <v>2.35</v>
      </c>
      <c r="AO355" s="33">
        <f t="shared" ca="1" si="71"/>
        <v>3</v>
      </c>
      <c r="AP355" s="28" t="s">
        <v>127</v>
      </c>
      <c r="AQ355" s="25" t="s">
        <v>128</v>
      </c>
      <c r="AR355" s="28" t="s">
        <v>111</v>
      </c>
      <c r="AS355" s="28" t="s">
        <v>2475</v>
      </c>
      <c r="AT355" s="28" t="s">
        <v>1808</v>
      </c>
      <c r="AU355" s="23" t="s">
        <v>2710</v>
      </c>
      <c r="AV355" s="23" t="s">
        <v>35</v>
      </c>
      <c r="AW355" s="25" t="s">
        <v>128</v>
      </c>
      <c r="AX355" s="25" t="s">
        <v>128</v>
      </c>
      <c r="AY355" s="25" t="s">
        <v>128</v>
      </c>
      <c r="AZ355" s="25" t="s">
        <v>128</v>
      </c>
      <c r="BA355" s="25" t="s">
        <v>128</v>
      </c>
      <c r="BB355" s="25" t="s">
        <v>128</v>
      </c>
      <c r="BC355" s="25" t="s">
        <v>128</v>
      </c>
      <c r="BD355" s="25" t="s">
        <v>128</v>
      </c>
      <c r="BE355" s="25" t="s">
        <v>128</v>
      </c>
      <c r="BF355" s="25" t="s">
        <v>128</v>
      </c>
      <c r="BG355" s="25" t="s">
        <v>128</v>
      </c>
      <c r="BH355" s="25" t="s">
        <v>128</v>
      </c>
      <c r="BI355" s="25" t="s">
        <v>114</v>
      </c>
      <c r="BJ355" s="23" t="s">
        <v>128</v>
      </c>
      <c r="BK355" t="s">
        <v>1042</v>
      </c>
      <c r="BL355" s="23" t="s">
        <v>931</v>
      </c>
      <c r="BM355" s="28">
        <v>52482000</v>
      </c>
      <c r="BN355" s="72">
        <f t="shared" si="61"/>
        <v>0.104964</v>
      </c>
    </row>
    <row r="356" spans="1:66" ht="15">
      <c r="A356" s="28">
        <v>352</v>
      </c>
      <c r="B356" s="23" t="s">
        <v>932</v>
      </c>
      <c r="C356" s="28" t="s">
        <v>1497</v>
      </c>
      <c r="D356" s="27" t="s">
        <v>933</v>
      </c>
      <c r="E356" s="43">
        <f ca="1">IF(AW356="Y","Defaulted",IF(OR(IFERROR(_xlfn.XLOOKUP(I356,Library!$J:$J,Library!$P:$P),AK356)=6,IFERROR(_xlfn.XLOOKUP(I356,Library!$J:$J,Library!$P:$P),AK356)=7),"N/A",AO356))</f>
        <v>2</v>
      </c>
      <c r="F356" s="25" t="str">
        <f t="shared" si="67"/>
        <v>N</v>
      </c>
      <c r="G356" s="25" t="str">
        <f t="shared" si="68"/>
        <v>N</v>
      </c>
      <c r="H356" s="25" t="s">
        <v>128</v>
      </c>
      <c r="I356" s="29" t="s">
        <v>2034</v>
      </c>
      <c r="J356" s="44" t="str">
        <f t="shared" si="72"/>
        <v>主权债</v>
      </c>
      <c r="K356" s="27" t="s">
        <v>3341</v>
      </c>
      <c r="L356" s="29">
        <v>94.6875</v>
      </c>
      <c r="M356" s="29">
        <v>94.71875</v>
      </c>
      <c r="N356" s="29">
        <v>3.9513366873196447</v>
      </c>
      <c r="O356" s="29">
        <v>3.9310632108102941</v>
      </c>
      <c r="P356" s="30">
        <v>0.625</v>
      </c>
      <c r="Q356" s="27" t="s">
        <v>107</v>
      </c>
      <c r="R356" s="31">
        <v>2</v>
      </c>
      <c r="S356" s="25" t="s">
        <v>3695</v>
      </c>
      <c r="T356" s="25" t="s">
        <v>128</v>
      </c>
      <c r="U356" s="25" t="s">
        <v>3496</v>
      </c>
      <c r="V356" s="25" t="s">
        <v>128</v>
      </c>
      <c r="W356" s="23" t="s">
        <v>8</v>
      </c>
      <c r="X356" s="23" t="s">
        <v>963</v>
      </c>
      <c r="Y356" s="23" t="s">
        <v>1143</v>
      </c>
      <c r="Z356" s="23" t="s">
        <v>1080</v>
      </c>
      <c r="AA356" s="23" t="s">
        <v>114</v>
      </c>
      <c r="AB356" s="23" t="s">
        <v>108</v>
      </c>
      <c r="AC356" s="23" t="s">
        <v>2368</v>
      </c>
      <c r="AD356" s="25">
        <f t="shared" ca="1" si="73"/>
        <v>1.6712328767123288</v>
      </c>
      <c r="AE356" s="32">
        <v>67977000000</v>
      </c>
      <c r="AF356" s="33">
        <f>VLOOKUP(J356,Library!A:B,2,0)</f>
        <v>1</v>
      </c>
      <c r="AG356" s="33">
        <f>VLOOKUP(J356,Library!A:G,7,0)</f>
        <v>3</v>
      </c>
      <c r="AH356" s="28" t="str">
        <f>VLOOKUP(W356,Library!W:X,2,0)</f>
        <v>N/A</v>
      </c>
      <c r="AI356" s="28">
        <f>VLOOKUP(X356,Library!Y:Z,2,0)</f>
        <v>2</v>
      </c>
      <c r="AJ356" s="28">
        <f>VLOOKUP(Y356,Library!AA:AB,2,0)</f>
        <v>2</v>
      </c>
      <c r="AK356" s="33">
        <f>IF(MAX(AH356,AI356,AJ356)=0,VLOOKUP(I356,Library!$J:$P,7,0),MAX(AH356,AI356,AJ356))</f>
        <v>2</v>
      </c>
      <c r="AL356" s="33">
        <f t="shared" ca="1" si="69"/>
        <v>3</v>
      </c>
      <c r="AM356" s="33">
        <f>VLOOKUP(AB356,Library!T:U,2,0)</f>
        <v>1</v>
      </c>
      <c r="AN356" s="34">
        <f t="shared" ca="1" si="70"/>
        <v>1.9500000000000002</v>
      </c>
      <c r="AO356" s="33">
        <f t="shared" ca="1" si="71"/>
        <v>2</v>
      </c>
      <c r="AP356" s="28" t="s">
        <v>2712</v>
      </c>
      <c r="AQ356" s="25" t="s">
        <v>128</v>
      </c>
      <c r="AR356" s="28" t="s">
        <v>2713</v>
      </c>
      <c r="AS356" s="28" t="s">
        <v>2714</v>
      </c>
      <c r="AT356" s="28" t="s">
        <v>1710</v>
      </c>
      <c r="AU356" s="23" t="s">
        <v>114</v>
      </c>
      <c r="AV356" s="23" t="s">
        <v>2715</v>
      </c>
      <c r="AW356" s="25" t="s">
        <v>114</v>
      </c>
      <c r="AX356" s="25" t="s">
        <v>128</v>
      </c>
      <c r="AY356" s="25" t="s">
        <v>128</v>
      </c>
      <c r="AZ356" s="25" t="s">
        <v>2777</v>
      </c>
      <c r="BA356" s="25" t="s">
        <v>114</v>
      </c>
      <c r="BB356" s="25" t="s">
        <v>128</v>
      </c>
      <c r="BC356" s="25" t="s">
        <v>128</v>
      </c>
      <c r="BD356" s="25" t="s">
        <v>128</v>
      </c>
      <c r="BE356" s="25" t="s">
        <v>128</v>
      </c>
      <c r="BF356" s="25" t="s">
        <v>128</v>
      </c>
      <c r="BG356" s="25" t="s">
        <v>128</v>
      </c>
      <c r="BH356" s="25" t="s">
        <v>128</v>
      </c>
      <c r="BI356" s="25" t="s">
        <v>2777</v>
      </c>
      <c r="BJ356" s="23" t="s">
        <v>128</v>
      </c>
      <c r="BK356" t="s">
        <v>1110</v>
      </c>
      <c r="BL356" s="23" t="s">
        <v>932</v>
      </c>
      <c r="BM356" s="28">
        <v>1318897000</v>
      </c>
      <c r="BN356" s="72">
        <f t="shared" si="61"/>
        <v>1.9402106594877681E-2</v>
      </c>
    </row>
    <row r="357" spans="1:66" ht="15">
      <c r="A357" s="28">
        <v>353</v>
      </c>
      <c r="B357" s="23" t="s">
        <v>934</v>
      </c>
      <c r="C357" s="28" t="s">
        <v>1498</v>
      </c>
      <c r="D357" s="27" t="s">
        <v>933</v>
      </c>
      <c r="E357" s="43">
        <f ca="1">IF(AW357="Y","Defaulted",IF(OR(IFERROR(_xlfn.XLOOKUP(I357,Library!$J:$J,Library!$P:$P),AK357)=6,IFERROR(_xlfn.XLOOKUP(I357,Library!$J:$J,Library!$P:$P),AK357)=7),"N/A",AO357))</f>
        <v>2</v>
      </c>
      <c r="F357" s="25" t="str">
        <f t="shared" si="67"/>
        <v>N</v>
      </c>
      <c r="G357" s="25" t="str">
        <f t="shared" si="68"/>
        <v>N</v>
      </c>
      <c r="H357" s="25" t="s">
        <v>128</v>
      </c>
      <c r="I357" s="29" t="s">
        <v>2034</v>
      </c>
      <c r="J357" s="44" t="str">
        <f t="shared" si="72"/>
        <v>主权债</v>
      </c>
      <c r="K357" s="27" t="s">
        <v>3341</v>
      </c>
      <c r="L357" s="29">
        <v>86.875</v>
      </c>
      <c r="M357" s="29">
        <v>86.921875</v>
      </c>
      <c r="N357" s="29">
        <v>4.0713996000000003</v>
      </c>
      <c r="O357" s="29">
        <v>4.0590381000000004</v>
      </c>
      <c r="P357" s="30">
        <v>0.875</v>
      </c>
      <c r="Q357" s="27" t="s">
        <v>107</v>
      </c>
      <c r="R357" s="31">
        <v>2</v>
      </c>
      <c r="S357" s="25" t="s">
        <v>3627</v>
      </c>
      <c r="T357" s="25" t="s">
        <v>128</v>
      </c>
      <c r="U357" s="25" t="s">
        <v>3496</v>
      </c>
      <c r="V357" s="25" t="s">
        <v>128</v>
      </c>
      <c r="W357" s="23" t="s">
        <v>8</v>
      </c>
      <c r="X357" s="23" t="s">
        <v>963</v>
      </c>
      <c r="Y357" s="23" t="s">
        <v>1143</v>
      </c>
      <c r="Z357" s="23" t="s">
        <v>1080</v>
      </c>
      <c r="AA357" s="23" t="s">
        <v>114</v>
      </c>
      <c r="AB357" s="23" t="s">
        <v>108</v>
      </c>
      <c r="AC357" s="23" t="s">
        <v>2369</v>
      </c>
      <c r="AD357" s="25">
        <f t="shared" ca="1" si="73"/>
        <v>4.5479452054794525</v>
      </c>
      <c r="AE357" s="32">
        <v>133681000000</v>
      </c>
      <c r="AF357" s="33">
        <f>VLOOKUP(J357,Library!A:B,2,0)</f>
        <v>1</v>
      </c>
      <c r="AG357" s="33">
        <f>VLOOKUP(J357,Library!A:G,7,0)</f>
        <v>3</v>
      </c>
      <c r="AH357" s="28" t="str">
        <f>VLOOKUP(W357,Library!W:X,2,0)</f>
        <v>N/A</v>
      </c>
      <c r="AI357" s="28">
        <f>VLOOKUP(X357,Library!Y:Z,2,0)</f>
        <v>2</v>
      </c>
      <c r="AJ357" s="28">
        <f>VLOOKUP(Y357,Library!AA:AB,2,0)</f>
        <v>2</v>
      </c>
      <c r="AK357" s="33">
        <f>IF(MAX(AH357,AI357,AJ357)=0,VLOOKUP(I357,Library!$J:$P,7,0),MAX(AH357,AI357,AJ357))</f>
        <v>2</v>
      </c>
      <c r="AL357" s="33">
        <f t="shared" ca="1" si="69"/>
        <v>3</v>
      </c>
      <c r="AM357" s="33">
        <f>VLOOKUP(AB357,Library!T:U,2,0)</f>
        <v>1</v>
      </c>
      <c r="AN357" s="34">
        <f t="shared" ca="1" si="70"/>
        <v>1.9500000000000002</v>
      </c>
      <c r="AO357" s="33">
        <f t="shared" ca="1" si="71"/>
        <v>2</v>
      </c>
      <c r="AP357" s="28" t="s">
        <v>2716</v>
      </c>
      <c r="AQ357" s="25" t="s">
        <v>128</v>
      </c>
      <c r="AR357" s="28" t="s">
        <v>2713</v>
      </c>
      <c r="AS357" s="28" t="s">
        <v>2714</v>
      </c>
      <c r="AT357" s="28" t="s">
        <v>1710</v>
      </c>
      <c r="AU357" s="23" t="s">
        <v>114</v>
      </c>
      <c r="AV357" s="23" t="s">
        <v>2715</v>
      </c>
      <c r="AW357" s="25" t="s">
        <v>114</v>
      </c>
      <c r="AX357" s="25" t="s">
        <v>128</v>
      </c>
      <c r="AY357" s="25" t="s">
        <v>128</v>
      </c>
      <c r="AZ357" s="25" t="s">
        <v>2777</v>
      </c>
      <c r="BA357" s="25" t="s">
        <v>114</v>
      </c>
      <c r="BB357" s="25" t="s">
        <v>128</v>
      </c>
      <c r="BC357" s="25" t="s">
        <v>128</v>
      </c>
      <c r="BD357" s="25" t="s">
        <v>128</v>
      </c>
      <c r="BE357" s="25" t="s">
        <v>128</v>
      </c>
      <c r="BF357" s="25" t="s">
        <v>128</v>
      </c>
      <c r="BG357" s="25" t="s">
        <v>128</v>
      </c>
      <c r="BH357" s="25" t="s">
        <v>128</v>
      </c>
      <c r="BI357" s="25" t="s">
        <v>2777</v>
      </c>
      <c r="BJ357" s="23" t="s">
        <v>128</v>
      </c>
      <c r="BK357" t="s">
        <v>1110</v>
      </c>
      <c r="BL357" s="23" t="s">
        <v>934</v>
      </c>
      <c r="BM357" s="28">
        <v>8104945900</v>
      </c>
      <c r="BN357" s="72">
        <f t="shared" si="61"/>
        <v>6.0629004121752532E-2</v>
      </c>
    </row>
    <row r="358" spans="1:66" ht="15">
      <c r="A358" s="28">
        <v>354</v>
      </c>
      <c r="B358" s="23" t="s">
        <v>935</v>
      </c>
      <c r="C358" s="28" t="s">
        <v>1499</v>
      </c>
      <c r="D358" s="27" t="s">
        <v>933</v>
      </c>
      <c r="E358" s="43">
        <f ca="1">IF(AW358="Y","Defaulted",IF(OR(IFERROR(_xlfn.XLOOKUP(I358,Library!$J:$J,Library!$P:$P),AK358)=6,IFERROR(_xlfn.XLOOKUP(I358,Library!$J:$J,Library!$P:$P),AK358)=7),"N/A",AO358))</f>
        <v>2</v>
      </c>
      <c r="F358" s="25" t="str">
        <f t="shared" si="67"/>
        <v>N</v>
      </c>
      <c r="G358" s="25" t="str">
        <f t="shared" si="68"/>
        <v>N</v>
      </c>
      <c r="H358" s="25" t="s">
        <v>128</v>
      </c>
      <c r="I358" s="29" t="s">
        <v>2034</v>
      </c>
      <c r="J358" s="44" t="str">
        <f t="shared" si="72"/>
        <v>主权债</v>
      </c>
      <c r="K358" s="27" t="s">
        <v>3341</v>
      </c>
      <c r="L358" s="29">
        <v>92.6796875</v>
      </c>
      <c r="M358" s="29">
        <v>92.7265625</v>
      </c>
      <c r="N358" s="29">
        <v>3.9884105288147413</v>
      </c>
      <c r="O358" s="29">
        <v>3.9734301473585116</v>
      </c>
      <c r="P358" s="30">
        <v>1.75</v>
      </c>
      <c r="Q358" s="27" t="s">
        <v>107</v>
      </c>
      <c r="R358" s="31">
        <v>2</v>
      </c>
      <c r="S358" s="25" t="s">
        <v>3627</v>
      </c>
      <c r="T358" s="25" t="s">
        <v>128</v>
      </c>
      <c r="U358" s="25" t="s">
        <v>3496</v>
      </c>
      <c r="V358" s="25" t="s">
        <v>128</v>
      </c>
      <c r="W358" s="23" t="s">
        <v>8</v>
      </c>
      <c r="X358" s="23" t="s">
        <v>963</v>
      </c>
      <c r="Y358" s="23" t="s">
        <v>1143</v>
      </c>
      <c r="Z358" s="23" t="s">
        <v>1080</v>
      </c>
      <c r="AA358" s="23" t="s">
        <v>114</v>
      </c>
      <c r="AB358" s="23" t="s">
        <v>108</v>
      </c>
      <c r="AC358" s="23" t="s">
        <v>2370</v>
      </c>
      <c r="AD358" s="25">
        <f t="shared" ca="1" si="73"/>
        <v>3.547945205479452</v>
      </c>
      <c r="AE358" s="32">
        <v>88553000000</v>
      </c>
      <c r="AF358" s="33">
        <f>VLOOKUP(J358,Library!A:B,2,0)</f>
        <v>1</v>
      </c>
      <c r="AG358" s="33">
        <f>VLOOKUP(J358,Library!A:G,7,0)</f>
        <v>3</v>
      </c>
      <c r="AH358" s="28" t="str">
        <f>VLOOKUP(W358,Library!W:X,2,0)</f>
        <v>N/A</v>
      </c>
      <c r="AI358" s="28">
        <f>VLOOKUP(X358,Library!Y:Z,2,0)</f>
        <v>2</v>
      </c>
      <c r="AJ358" s="28">
        <f>VLOOKUP(Y358,Library!AA:AB,2,0)</f>
        <v>2</v>
      </c>
      <c r="AK358" s="33">
        <f>IF(MAX(AH358,AI358,AJ358)=0,VLOOKUP(I358,Library!$J:$P,7,0),MAX(AH358,AI358,AJ358))</f>
        <v>2</v>
      </c>
      <c r="AL358" s="33">
        <f t="shared" ca="1" si="69"/>
        <v>3</v>
      </c>
      <c r="AM358" s="33">
        <f>VLOOKUP(AB358,Library!T:U,2,0)</f>
        <v>1</v>
      </c>
      <c r="AN358" s="34">
        <f t="shared" ca="1" si="70"/>
        <v>1.9500000000000002</v>
      </c>
      <c r="AO358" s="33">
        <f t="shared" ca="1" si="71"/>
        <v>2</v>
      </c>
      <c r="AP358" s="28" t="s">
        <v>2685</v>
      </c>
      <c r="AQ358" s="25" t="s">
        <v>128</v>
      </c>
      <c r="AR358" s="28" t="s">
        <v>2713</v>
      </c>
      <c r="AS358" s="28" t="s">
        <v>2714</v>
      </c>
      <c r="AT358" s="28" t="s">
        <v>1710</v>
      </c>
      <c r="AU358" s="23" t="s">
        <v>114</v>
      </c>
      <c r="AV358" s="23" t="s">
        <v>2715</v>
      </c>
      <c r="AW358" s="25" t="s">
        <v>114</v>
      </c>
      <c r="AX358" s="25" t="s">
        <v>128</v>
      </c>
      <c r="AY358" s="25" t="s">
        <v>128</v>
      </c>
      <c r="AZ358" s="25" t="s">
        <v>2777</v>
      </c>
      <c r="BA358" s="25" t="s">
        <v>114</v>
      </c>
      <c r="BB358" s="25" t="s">
        <v>128</v>
      </c>
      <c r="BC358" s="25" t="s">
        <v>128</v>
      </c>
      <c r="BD358" s="25" t="s">
        <v>128</v>
      </c>
      <c r="BE358" s="25" t="s">
        <v>128</v>
      </c>
      <c r="BF358" s="25" t="s">
        <v>128</v>
      </c>
      <c r="BG358" s="25" t="s">
        <v>128</v>
      </c>
      <c r="BH358" s="25" t="s">
        <v>128</v>
      </c>
      <c r="BI358" s="25" t="s">
        <v>2777</v>
      </c>
      <c r="BJ358" s="23" t="s">
        <v>128</v>
      </c>
      <c r="BK358" t="s">
        <v>1110</v>
      </c>
      <c r="BL358" s="23" t="s">
        <v>935</v>
      </c>
      <c r="BM358" s="28">
        <v>480768300</v>
      </c>
      <c r="BN358" s="72">
        <f t="shared" si="61"/>
        <v>5.4291588088489382E-3</v>
      </c>
    </row>
    <row r="359" spans="1:66" ht="15">
      <c r="A359" s="28">
        <v>355</v>
      </c>
      <c r="B359" s="23" t="s">
        <v>936</v>
      </c>
      <c r="C359" s="28" t="s">
        <v>1500</v>
      </c>
      <c r="D359" s="27" t="s">
        <v>933</v>
      </c>
      <c r="E359" s="43">
        <f ca="1">IF(AW359="Y","Defaulted",IF(OR(IFERROR(_xlfn.XLOOKUP(I359,Library!$J:$J,Library!$P:$P),AK359)=6,IFERROR(_xlfn.XLOOKUP(I359,Library!$J:$J,Library!$P:$P),AK359)=7),"N/A",AO359))</f>
        <v>2</v>
      </c>
      <c r="F359" s="25" t="str">
        <f t="shared" si="67"/>
        <v>N</v>
      </c>
      <c r="G359" s="25" t="str">
        <f t="shared" si="68"/>
        <v>N</v>
      </c>
      <c r="H359" s="25" t="s">
        <v>128</v>
      </c>
      <c r="I359" s="29" t="s">
        <v>2034</v>
      </c>
      <c r="J359" s="44" t="str">
        <f t="shared" si="72"/>
        <v>主权债</v>
      </c>
      <c r="K359" s="27" t="s">
        <v>3341</v>
      </c>
      <c r="L359" s="29">
        <v>98.6875</v>
      </c>
      <c r="M359" s="29">
        <v>98.7421875</v>
      </c>
      <c r="N359" s="29">
        <v>3.7619707506617548</v>
      </c>
      <c r="O359" s="29">
        <v>3.6771503982431581</v>
      </c>
      <c r="P359" s="30">
        <v>1.75</v>
      </c>
      <c r="Q359" s="27" t="s">
        <v>107</v>
      </c>
      <c r="R359" s="31">
        <v>2</v>
      </c>
      <c r="S359" s="25" t="s">
        <v>3695</v>
      </c>
      <c r="T359" s="25" t="s">
        <v>128</v>
      </c>
      <c r="U359" s="25" t="s">
        <v>3496</v>
      </c>
      <c r="V359" s="25" t="s">
        <v>128</v>
      </c>
      <c r="W359" s="23" t="s">
        <v>8</v>
      </c>
      <c r="X359" s="23" t="s">
        <v>963</v>
      </c>
      <c r="Y359" s="23" t="s">
        <v>1143</v>
      </c>
      <c r="Z359" s="23" t="s">
        <v>1080</v>
      </c>
      <c r="AA359" s="23" t="s">
        <v>114</v>
      </c>
      <c r="AB359" s="23" t="s">
        <v>108</v>
      </c>
      <c r="AC359" s="23" t="s">
        <v>2371</v>
      </c>
      <c r="AD359" s="25">
        <f t="shared" ca="1" si="73"/>
        <v>0.67123287671232879</v>
      </c>
      <c r="AE359" s="32">
        <v>35012000000</v>
      </c>
      <c r="AF359" s="33">
        <f>VLOOKUP(J359,Library!A:B,2,0)</f>
        <v>1</v>
      </c>
      <c r="AG359" s="33">
        <f>VLOOKUP(J359,Library!A:G,7,0)</f>
        <v>3</v>
      </c>
      <c r="AH359" s="28" t="str">
        <f>VLOOKUP(W359,Library!W:X,2,0)</f>
        <v>N/A</v>
      </c>
      <c r="AI359" s="28">
        <f>VLOOKUP(X359,Library!Y:Z,2,0)</f>
        <v>2</v>
      </c>
      <c r="AJ359" s="28">
        <f>VLOOKUP(Y359,Library!AA:AB,2,0)</f>
        <v>2</v>
      </c>
      <c r="AK359" s="33">
        <f>IF(MAX(AH359,AI359,AJ359)=0,VLOOKUP(I359,Library!$J:$P,7,0),MAX(AH359,AI359,AJ359))</f>
        <v>2</v>
      </c>
      <c r="AL359" s="33">
        <f t="shared" ca="1" si="69"/>
        <v>2</v>
      </c>
      <c r="AM359" s="33">
        <f>VLOOKUP(AB359,Library!T:U,2,0)</f>
        <v>1</v>
      </c>
      <c r="AN359" s="34">
        <f t="shared" ca="1" si="70"/>
        <v>1.85</v>
      </c>
      <c r="AO359" s="33">
        <f t="shared" ca="1" si="71"/>
        <v>2</v>
      </c>
      <c r="AP359" s="28" t="s">
        <v>2712</v>
      </c>
      <c r="AQ359" s="25" t="s">
        <v>128</v>
      </c>
      <c r="AR359" s="28" t="s">
        <v>2713</v>
      </c>
      <c r="AS359" s="28" t="s">
        <v>2714</v>
      </c>
      <c r="AT359" s="28" t="s">
        <v>1710</v>
      </c>
      <c r="AU359" s="23" t="s">
        <v>114</v>
      </c>
      <c r="AV359" s="23" t="s">
        <v>2715</v>
      </c>
      <c r="AW359" s="25" t="s">
        <v>114</v>
      </c>
      <c r="AX359" s="25" t="s">
        <v>128</v>
      </c>
      <c r="AY359" s="25" t="s">
        <v>128</v>
      </c>
      <c r="AZ359" s="25" t="s">
        <v>2777</v>
      </c>
      <c r="BA359" s="25" t="s">
        <v>114</v>
      </c>
      <c r="BB359" s="25" t="s">
        <v>128</v>
      </c>
      <c r="BC359" s="25" t="s">
        <v>128</v>
      </c>
      <c r="BD359" s="25" t="s">
        <v>128</v>
      </c>
      <c r="BE359" s="25" t="s">
        <v>128</v>
      </c>
      <c r="BF359" s="25" t="s">
        <v>128</v>
      </c>
      <c r="BG359" s="25" t="s">
        <v>128</v>
      </c>
      <c r="BH359" s="25" t="s">
        <v>128</v>
      </c>
      <c r="BI359" s="25" t="s">
        <v>2777</v>
      </c>
      <c r="BJ359" s="23" t="s">
        <v>128</v>
      </c>
      <c r="BK359" t="s">
        <v>1110</v>
      </c>
      <c r="BL359" s="23" t="s">
        <v>936</v>
      </c>
      <c r="BM359" s="28">
        <v>608040200</v>
      </c>
      <c r="BN359" s="72">
        <f t="shared" si="61"/>
        <v>1.7366622872158118E-2</v>
      </c>
    </row>
    <row r="360" spans="1:66" ht="15">
      <c r="A360" s="28">
        <v>356</v>
      </c>
      <c r="B360" s="23" t="s">
        <v>937</v>
      </c>
      <c r="C360" s="28" t="s">
        <v>1501</v>
      </c>
      <c r="D360" s="27" t="s">
        <v>933</v>
      </c>
      <c r="E360" s="43">
        <f ca="1">IF(AW360="Y","Defaulted",IF(OR(IFERROR(_xlfn.XLOOKUP(I360,Library!$J:$J,Library!$P:$P),AK360)=6,IFERROR(_xlfn.XLOOKUP(I360,Library!$J:$J,Library!$P:$P),AK360)=7),"N/A",AO360))</f>
        <v>2</v>
      </c>
      <c r="F360" s="25" t="str">
        <f t="shared" si="67"/>
        <v>N</v>
      </c>
      <c r="G360" s="25" t="str">
        <f t="shared" si="68"/>
        <v>N</v>
      </c>
      <c r="H360" s="25" t="s">
        <v>128</v>
      </c>
      <c r="I360" s="29" t="s">
        <v>2034</v>
      </c>
      <c r="J360" s="44" t="str">
        <f t="shared" si="72"/>
        <v>主权债</v>
      </c>
      <c r="K360" s="27" t="s">
        <v>3341</v>
      </c>
      <c r="L360" s="29">
        <v>93.5078125</v>
      </c>
      <c r="M360" s="29">
        <v>93.5546875</v>
      </c>
      <c r="N360" s="29">
        <v>3.9648212590788261</v>
      </c>
      <c r="O360" s="29">
        <v>3.9453550114791209</v>
      </c>
      <c r="P360" s="30">
        <v>1.375</v>
      </c>
      <c r="Q360" s="27" t="s">
        <v>107</v>
      </c>
      <c r="R360" s="31">
        <v>2</v>
      </c>
      <c r="S360" s="25" t="s">
        <v>3695</v>
      </c>
      <c r="T360" s="25" t="s">
        <v>128</v>
      </c>
      <c r="U360" s="25" t="s">
        <v>3496</v>
      </c>
      <c r="V360" s="25" t="s">
        <v>128</v>
      </c>
      <c r="W360" s="23" t="s">
        <v>8</v>
      </c>
      <c r="X360" s="23" t="s">
        <v>963</v>
      </c>
      <c r="Y360" s="23" t="s">
        <v>1143</v>
      </c>
      <c r="Z360" s="23" t="s">
        <v>1080</v>
      </c>
      <c r="AA360" s="23" t="s">
        <v>114</v>
      </c>
      <c r="AB360" s="23" t="s">
        <v>108</v>
      </c>
      <c r="AC360" s="23" t="s">
        <v>2372</v>
      </c>
      <c r="AD360" s="25">
        <f t="shared" ca="1" si="73"/>
        <v>2.6739726027397261</v>
      </c>
      <c r="AE360" s="32">
        <v>63608000000</v>
      </c>
      <c r="AF360" s="33">
        <f>VLOOKUP(J360,Library!A:B,2,0)</f>
        <v>1</v>
      </c>
      <c r="AG360" s="33">
        <f>VLOOKUP(J360,Library!A:G,7,0)</f>
        <v>3</v>
      </c>
      <c r="AH360" s="28" t="str">
        <f>VLOOKUP(W360,Library!W:X,2,0)</f>
        <v>N/A</v>
      </c>
      <c r="AI360" s="28">
        <f>VLOOKUP(X360,Library!Y:Z,2,0)</f>
        <v>2</v>
      </c>
      <c r="AJ360" s="28">
        <f>VLOOKUP(Y360,Library!AA:AB,2,0)</f>
        <v>2</v>
      </c>
      <c r="AK360" s="33">
        <f>IF(MAX(AH360,AI360,AJ360)=0,VLOOKUP(I360,Library!$J:$P,7,0),MAX(AH360,AI360,AJ360))</f>
        <v>2</v>
      </c>
      <c r="AL360" s="33">
        <f t="shared" ca="1" si="69"/>
        <v>3</v>
      </c>
      <c r="AM360" s="33">
        <f>VLOOKUP(AB360,Library!T:U,2,0)</f>
        <v>1</v>
      </c>
      <c r="AN360" s="34">
        <f t="shared" ca="1" si="70"/>
        <v>1.9500000000000002</v>
      </c>
      <c r="AO360" s="33">
        <f t="shared" ca="1" si="71"/>
        <v>2</v>
      </c>
      <c r="AP360" s="28" t="s">
        <v>547</v>
      </c>
      <c r="AQ360" s="25" t="s">
        <v>128</v>
      </c>
      <c r="AR360" s="28" t="s">
        <v>2713</v>
      </c>
      <c r="AS360" s="28" t="s">
        <v>2714</v>
      </c>
      <c r="AT360" s="28" t="s">
        <v>1710</v>
      </c>
      <c r="AU360" s="23" t="s">
        <v>114</v>
      </c>
      <c r="AV360" s="23" t="s">
        <v>2715</v>
      </c>
      <c r="AW360" s="25" t="s">
        <v>114</v>
      </c>
      <c r="AX360" s="25" t="s">
        <v>128</v>
      </c>
      <c r="AY360" s="25" t="s">
        <v>128</v>
      </c>
      <c r="AZ360" s="25" t="s">
        <v>2777</v>
      </c>
      <c r="BA360" s="25" t="s">
        <v>114</v>
      </c>
      <c r="BB360" s="25" t="s">
        <v>128</v>
      </c>
      <c r="BC360" s="25" t="s">
        <v>128</v>
      </c>
      <c r="BD360" s="25" t="s">
        <v>128</v>
      </c>
      <c r="BE360" s="25" t="s">
        <v>128</v>
      </c>
      <c r="BF360" s="25" t="s">
        <v>128</v>
      </c>
      <c r="BG360" s="25" t="s">
        <v>128</v>
      </c>
      <c r="BH360" s="25" t="s">
        <v>128</v>
      </c>
      <c r="BI360" s="25" t="s">
        <v>2777</v>
      </c>
      <c r="BJ360" s="23" t="s">
        <v>128</v>
      </c>
      <c r="BK360" t="s">
        <v>1110</v>
      </c>
      <c r="BL360" s="23" t="s">
        <v>937</v>
      </c>
      <c r="BM360" s="28">
        <v>1982419800</v>
      </c>
      <c r="BN360" s="72">
        <f t="shared" si="61"/>
        <v>3.1166202364482455E-2</v>
      </c>
    </row>
    <row r="361" spans="1:66" ht="15">
      <c r="A361" s="28">
        <v>357</v>
      </c>
      <c r="B361" s="23" t="s">
        <v>938</v>
      </c>
      <c r="C361" s="28" t="s">
        <v>1502</v>
      </c>
      <c r="D361" s="27" t="s">
        <v>933</v>
      </c>
      <c r="E361" s="43">
        <f ca="1">IF(AW361="Y","Defaulted",IF(OR(IFERROR(_xlfn.XLOOKUP(I361,Library!$J:$J,Library!$P:$P),AK361)=6,IFERROR(_xlfn.XLOOKUP(I361,Library!$J:$J,Library!$P:$P),AK361)=7),"N/A",AO361))</f>
        <v>3</v>
      </c>
      <c r="F361" s="25" t="str">
        <f t="shared" si="67"/>
        <v>N</v>
      </c>
      <c r="G361" s="25" t="str">
        <f t="shared" si="68"/>
        <v>N</v>
      </c>
      <c r="H361" s="25" t="s">
        <v>128</v>
      </c>
      <c r="I361" s="29" t="s">
        <v>2034</v>
      </c>
      <c r="J361" s="44" t="str">
        <f t="shared" si="72"/>
        <v>主权债</v>
      </c>
      <c r="K361" s="27" t="s">
        <v>3341</v>
      </c>
      <c r="L361" s="29">
        <v>57.359375</v>
      </c>
      <c r="M361" s="29">
        <v>57.46875</v>
      </c>
      <c r="N361" s="29">
        <v>5.1201727000000004</v>
      </c>
      <c r="O361" s="29">
        <v>5.1087743000000003</v>
      </c>
      <c r="P361" s="30">
        <v>2</v>
      </c>
      <c r="Q361" s="27" t="s">
        <v>107</v>
      </c>
      <c r="R361" s="31">
        <v>2</v>
      </c>
      <c r="S361" s="25" t="s">
        <v>3620</v>
      </c>
      <c r="T361" s="25" t="s">
        <v>128</v>
      </c>
      <c r="U361" s="25" t="s">
        <v>3496</v>
      </c>
      <c r="V361" s="25" t="s">
        <v>128</v>
      </c>
      <c r="W361" s="23" t="s">
        <v>8</v>
      </c>
      <c r="X361" s="23" t="s">
        <v>963</v>
      </c>
      <c r="Y361" s="23" t="s">
        <v>1143</v>
      </c>
      <c r="Z361" s="23" t="s">
        <v>1080</v>
      </c>
      <c r="AA361" s="23" t="s">
        <v>114</v>
      </c>
      <c r="AB361" s="23" t="s">
        <v>108</v>
      </c>
      <c r="AC361" s="23" t="s">
        <v>2373</v>
      </c>
      <c r="AD361" s="25">
        <f t="shared" ca="1" si="73"/>
        <v>23.813698630136987</v>
      </c>
      <c r="AE361" s="32">
        <v>60521000000</v>
      </c>
      <c r="AF361" s="33">
        <f>VLOOKUP(J361,Library!A:B,2,0)</f>
        <v>1</v>
      </c>
      <c r="AG361" s="33">
        <f>VLOOKUP(J361,Library!A:G,7,0)</f>
        <v>3</v>
      </c>
      <c r="AH361" s="28" t="str">
        <f>VLOOKUP(W361,Library!W:X,2,0)</f>
        <v>N/A</v>
      </c>
      <c r="AI361" s="28">
        <f>VLOOKUP(X361,Library!Y:Z,2,0)</f>
        <v>2</v>
      </c>
      <c r="AJ361" s="28">
        <f>VLOOKUP(Y361,Library!AA:AB,2,0)</f>
        <v>2</v>
      </c>
      <c r="AK361" s="33">
        <f>IF(MAX(AH361,AI361,AJ361)=0,VLOOKUP(I361,Library!$J:$P,7,0),MAX(AH361,AI361,AJ361))</f>
        <v>2</v>
      </c>
      <c r="AL361" s="33">
        <f t="shared" ca="1" si="69"/>
        <v>5</v>
      </c>
      <c r="AM361" s="33">
        <f>VLOOKUP(AB361,Library!T:U,2,0)</f>
        <v>1</v>
      </c>
      <c r="AN361" s="34">
        <f t="shared" ca="1" si="70"/>
        <v>2.15</v>
      </c>
      <c r="AO361" s="33">
        <f t="shared" ca="1" si="71"/>
        <v>3</v>
      </c>
      <c r="AP361" s="28" t="s">
        <v>2712</v>
      </c>
      <c r="AQ361" s="25" t="s">
        <v>128</v>
      </c>
      <c r="AR361" s="28" t="s">
        <v>2713</v>
      </c>
      <c r="AS361" s="28" t="s">
        <v>2714</v>
      </c>
      <c r="AT361" s="28" t="s">
        <v>1710</v>
      </c>
      <c r="AU361" s="23" t="s">
        <v>114</v>
      </c>
      <c r="AV361" s="23" t="s">
        <v>2715</v>
      </c>
      <c r="AW361" s="25" t="s">
        <v>114</v>
      </c>
      <c r="AX361" s="25" t="s">
        <v>128</v>
      </c>
      <c r="AY361" s="25" t="s">
        <v>128</v>
      </c>
      <c r="AZ361" s="25" t="s">
        <v>2777</v>
      </c>
      <c r="BA361" s="25" t="s">
        <v>114</v>
      </c>
      <c r="BB361" s="25" t="s">
        <v>128</v>
      </c>
      <c r="BC361" s="25" t="s">
        <v>128</v>
      </c>
      <c r="BD361" s="25" t="s">
        <v>128</v>
      </c>
      <c r="BE361" s="25" t="s">
        <v>128</v>
      </c>
      <c r="BF361" s="25" t="s">
        <v>128</v>
      </c>
      <c r="BG361" s="25" t="s">
        <v>128</v>
      </c>
      <c r="BH361" s="25" t="s">
        <v>128</v>
      </c>
      <c r="BI361" s="25" t="s">
        <v>2777</v>
      </c>
      <c r="BJ361" s="23" t="s">
        <v>128</v>
      </c>
      <c r="BK361" t="s">
        <v>1110</v>
      </c>
      <c r="BL361" s="23" t="s">
        <v>938</v>
      </c>
      <c r="BM361" s="28">
        <v>1461446449</v>
      </c>
      <c r="BN361" s="72">
        <f t="shared" si="61"/>
        <v>2.4147757786553429E-2</v>
      </c>
    </row>
    <row r="362" spans="1:66" ht="15">
      <c r="A362" s="28">
        <v>358</v>
      </c>
      <c r="B362" s="23" t="s">
        <v>939</v>
      </c>
      <c r="C362" s="28" t="s">
        <v>1503</v>
      </c>
      <c r="D362" s="27" t="s">
        <v>933</v>
      </c>
      <c r="E362" s="43">
        <f ca="1">IF(AW362="Y","Defaulted",IF(OR(IFERROR(_xlfn.XLOOKUP(I362,Library!$J:$J,Library!$P:$P),AK362)=6,IFERROR(_xlfn.XLOOKUP(I362,Library!$J:$J,Library!$P:$P),AK362)=7),"N/A",AO362))</f>
        <v>2</v>
      </c>
      <c r="F362" s="25" t="str">
        <f t="shared" si="67"/>
        <v>N</v>
      </c>
      <c r="G362" s="25" t="str">
        <f t="shared" si="68"/>
        <v>N</v>
      </c>
      <c r="H362" s="25" t="s">
        <v>128</v>
      </c>
      <c r="I362" s="29" t="s">
        <v>2034</v>
      </c>
      <c r="J362" s="44" t="str">
        <f t="shared" si="72"/>
        <v>主权债</v>
      </c>
      <c r="K362" s="27" t="s">
        <v>3341</v>
      </c>
      <c r="L362" s="29">
        <v>101.0625</v>
      </c>
      <c r="M362" s="29">
        <v>101.2578125</v>
      </c>
      <c r="N362" s="29">
        <v>4.3647598252949296</v>
      </c>
      <c r="O362" s="29">
        <v>4.3402251218544308</v>
      </c>
      <c r="P362" s="30">
        <v>4.5</v>
      </c>
      <c r="Q362" s="27" t="s">
        <v>107</v>
      </c>
      <c r="R362" s="31">
        <v>2</v>
      </c>
      <c r="S362" s="25" t="s">
        <v>3620</v>
      </c>
      <c r="T362" s="25" t="s">
        <v>128</v>
      </c>
      <c r="U362" s="25" t="s">
        <v>3496</v>
      </c>
      <c r="V362" s="25" t="s">
        <v>128</v>
      </c>
      <c r="W362" s="23" t="s">
        <v>8</v>
      </c>
      <c r="X362" s="23" t="s">
        <v>963</v>
      </c>
      <c r="Y362" s="23" t="s">
        <v>1143</v>
      </c>
      <c r="Z362" s="23" t="s">
        <v>1080</v>
      </c>
      <c r="AA362" s="23" t="s">
        <v>114</v>
      </c>
      <c r="AB362" s="23" t="s">
        <v>108</v>
      </c>
      <c r="AC362" s="23" t="s">
        <v>2374</v>
      </c>
      <c r="AD362" s="25">
        <f t="shared" ca="1" si="73"/>
        <v>9.8027397260273972</v>
      </c>
      <c r="AE362" s="32">
        <v>26397000000</v>
      </c>
      <c r="AF362" s="33">
        <f>VLOOKUP(J362,Library!A:B,2,0)</f>
        <v>1</v>
      </c>
      <c r="AG362" s="33">
        <f>VLOOKUP(J362,Library!A:G,7,0)</f>
        <v>3</v>
      </c>
      <c r="AH362" s="28" t="str">
        <f>VLOOKUP(W362,Library!W:X,2,0)</f>
        <v>N/A</v>
      </c>
      <c r="AI362" s="28">
        <f>VLOOKUP(X362,Library!Y:Z,2,0)</f>
        <v>2</v>
      </c>
      <c r="AJ362" s="28">
        <f>VLOOKUP(Y362,Library!AA:AB,2,0)</f>
        <v>2</v>
      </c>
      <c r="AK362" s="33">
        <f>IF(MAX(AH362,AI362,AJ362)=0,VLOOKUP(I362,Library!$J:$P,7,0),MAX(AH362,AI362,AJ362))</f>
        <v>2</v>
      </c>
      <c r="AL362" s="33">
        <f t="shared" ca="1" si="69"/>
        <v>4</v>
      </c>
      <c r="AM362" s="33">
        <f>VLOOKUP(AB362,Library!T:U,2,0)</f>
        <v>1</v>
      </c>
      <c r="AN362" s="34">
        <f t="shared" ca="1" si="70"/>
        <v>2.0499999999999998</v>
      </c>
      <c r="AO362" s="33">
        <f t="shared" ca="1" si="71"/>
        <v>2</v>
      </c>
      <c r="AP362" s="28" t="s">
        <v>547</v>
      </c>
      <c r="AQ362" s="25" t="s">
        <v>128</v>
      </c>
      <c r="AR362" s="28" t="s">
        <v>2713</v>
      </c>
      <c r="AS362" s="28" t="s">
        <v>2714</v>
      </c>
      <c r="AT362" s="28" t="s">
        <v>1710</v>
      </c>
      <c r="AU362" s="23" t="s">
        <v>114</v>
      </c>
      <c r="AV362" s="23" t="s">
        <v>2715</v>
      </c>
      <c r="AW362" s="25" t="s">
        <v>114</v>
      </c>
      <c r="AX362" s="25" t="s">
        <v>128</v>
      </c>
      <c r="AY362" s="25" t="s">
        <v>128</v>
      </c>
      <c r="AZ362" s="25" t="s">
        <v>2777</v>
      </c>
      <c r="BA362" s="25" t="s">
        <v>114</v>
      </c>
      <c r="BB362" s="25" t="s">
        <v>128</v>
      </c>
      <c r="BC362" s="25" t="s">
        <v>128</v>
      </c>
      <c r="BD362" s="25" t="s">
        <v>128</v>
      </c>
      <c r="BE362" s="25" t="s">
        <v>128</v>
      </c>
      <c r="BF362" s="25" t="s">
        <v>128</v>
      </c>
      <c r="BG362" s="25" t="s">
        <v>128</v>
      </c>
      <c r="BH362" s="25" t="s">
        <v>128</v>
      </c>
      <c r="BI362" s="25" t="s">
        <v>2777</v>
      </c>
      <c r="BJ362" s="23" t="s">
        <v>128</v>
      </c>
      <c r="BK362" t="s">
        <v>1110</v>
      </c>
      <c r="BL362" s="23" t="s">
        <v>939</v>
      </c>
      <c r="BM362" s="28">
        <v>760445400</v>
      </c>
      <c r="BN362" s="72">
        <f t="shared" si="61"/>
        <v>2.8808023639049891E-2</v>
      </c>
    </row>
    <row r="363" spans="1:66" ht="15">
      <c r="A363" s="28">
        <v>359</v>
      </c>
      <c r="B363" s="23" t="s">
        <v>940</v>
      </c>
      <c r="C363" s="28" t="s">
        <v>1504</v>
      </c>
      <c r="D363" s="27" t="s">
        <v>933</v>
      </c>
      <c r="E363" s="43">
        <f ca="1">IF(AW363="Y","Defaulted",IF(OR(IFERROR(_xlfn.XLOOKUP(I363,Library!$J:$J,Library!$P:$P),AK363)=6,IFERROR(_xlfn.XLOOKUP(I363,Library!$J:$J,Library!$P:$P),AK363)=7),"N/A",AO363))</f>
        <v>3</v>
      </c>
      <c r="F363" s="25" t="str">
        <f t="shared" si="67"/>
        <v>N</v>
      </c>
      <c r="G363" s="25" t="str">
        <f t="shared" si="68"/>
        <v>N</v>
      </c>
      <c r="H363" s="25" t="s">
        <v>128</v>
      </c>
      <c r="I363" s="29" t="s">
        <v>2034</v>
      </c>
      <c r="J363" s="44" t="str">
        <f t="shared" si="72"/>
        <v>主权债</v>
      </c>
      <c r="K363" s="27" t="s">
        <v>3341</v>
      </c>
      <c r="L363" s="29">
        <v>102.578125</v>
      </c>
      <c r="M363" s="29">
        <v>102.796875</v>
      </c>
      <c r="N363" s="29">
        <v>4.4459088514935186</v>
      </c>
      <c r="O363" s="29">
        <v>4.4206008482791441</v>
      </c>
      <c r="P363" s="30">
        <v>4.75</v>
      </c>
      <c r="Q363" s="27" t="s">
        <v>107</v>
      </c>
      <c r="R363" s="31">
        <v>2</v>
      </c>
      <c r="S363" s="25" t="s">
        <v>3620</v>
      </c>
      <c r="T363" s="25" t="s">
        <v>128</v>
      </c>
      <c r="U363" s="25" t="s">
        <v>3496</v>
      </c>
      <c r="V363" s="25" t="s">
        <v>128</v>
      </c>
      <c r="W363" s="23" t="s">
        <v>8</v>
      </c>
      <c r="X363" s="23" t="s">
        <v>963</v>
      </c>
      <c r="Y363" s="23" t="s">
        <v>1143</v>
      </c>
      <c r="Z363" s="23" t="s">
        <v>1080</v>
      </c>
      <c r="AA363" s="23" t="s">
        <v>114</v>
      </c>
      <c r="AB363" s="23" t="s">
        <v>108</v>
      </c>
      <c r="AC363" s="23" t="s">
        <v>2375</v>
      </c>
      <c r="AD363" s="25">
        <f t="shared" ca="1" si="73"/>
        <v>10.805479452054794</v>
      </c>
      <c r="AE363" s="32">
        <v>16589000000</v>
      </c>
      <c r="AF363" s="33">
        <f>VLOOKUP(J363,Library!A:B,2,0)</f>
        <v>1</v>
      </c>
      <c r="AG363" s="33">
        <f>VLOOKUP(J363,Library!A:G,7,0)</f>
        <v>3</v>
      </c>
      <c r="AH363" s="28" t="str">
        <f>VLOOKUP(W363,Library!W:X,2,0)</f>
        <v>N/A</v>
      </c>
      <c r="AI363" s="28">
        <f>VLOOKUP(X363,Library!Y:Z,2,0)</f>
        <v>2</v>
      </c>
      <c r="AJ363" s="28">
        <f>VLOOKUP(Y363,Library!AA:AB,2,0)</f>
        <v>2</v>
      </c>
      <c r="AK363" s="33">
        <f>IF(MAX(AH363,AI363,AJ363)=0,VLOOKUP(I363,Library!$J:$P,7,0),MAX(AH363,AI363,AJ363))</f>
        <v>2</v>
      </c>
      <c r="AL363" s="33">
        <f t="shared" ca="1" si="69"/>
        <v>5</v>
      </c>
      <c r="AM363" s="33">
        <f>VLOOKUP(AB363,Library!T:U,2,0)</f>
        <v>1</v>
      </c>
      <c r="AN363" s="34">
        <f t="shared" ca="1" si="70"/>
        <v>2.15</v>
      </c>
      <c r="AO363" s="33">
        <f t="shared" ca="1" si="71"/>
        <v>3</v>
      </c>
      <c r="AP363" s="28" t="s">
        <v>547</v>
      </c>
      <c r="AQ363" s="25" t="s">
        <v>128</v>
      </c>
      <c r="AR363" s="28" t="s">
        <v>2713</v>
      </c>
      <c r="AS363" s="28" t="s">
        <v>2714</v>
      </c>
      <c r="AT363" s="28" t="s">
        <v>1710</v>
      </c>
      <c r="AU363" s="23" t="s">
        <v>114</v>
      </c>
      <c r="AV363" s="23" t="s">
        <v>2715</v>
      </c>
      <c r="AW363" s="25" t="s">
        <v>114</v>
      </c>
      <c r="AX363" s="25" t="s">
        <v>128</v>
      </c>
      <c r="AY363" s="25" t="s">
        <v>128</v>
      </c>
      <c r="AZ363" s="25" t="s">
        <v>2777</v>
      </c>
      <c r="BA363" s="25" t="s">
        <v>114</v>
      </c>
      <c r="BB363" s="25" t="s">
        <v>128</v>
      </c>
      <c r="BC363" s="25" t="s">
        <v>128</v>
      </c>
      <c r="BD363" s="25" t="s">
        <v>128</v>
      </c>
      <c r="BE363" s="25" t="s">
        <v>128</v>
      </c>
      <c r="BF363" s="25" t="s">
        <v>128</v>
      </c>
      <c r="BG363" s="25" t="s">
        <v>128</v>
      </c>
      <c r="BH363" s="25" t="s">
        <v>128</v>
      </c>
      <c r="BI363" s="25" t="s">
        <v>2777</v>
      </c>
      <c r="BJ363" s="23" t="s">
        <v>128</v>
      </c>
      <c r="BK363" t="s">
        <v>1110</v>
      </c>
      <c r="BL363" s="23" t="s">
        <v>940</v>
      </c>
      <c r="BM363" s="28">
        <v>123102500</v>
      </c>
      <c r="BN363" s="72">
        <f t="shared" si="61"/>
        <v>7.4207306046175179E-3</v>
      </c>
    </row>
    <row r="364" spans="1:66" ht="15">
      <c r="A364" s="28">
        <v>360</v>
      </c>
      <c r="B364" s="23" t="s">
        <v>1601</v>
      </c>
      <c r="C364" s="28" t="s">
        <v>1696</v>
      </c>
      <c r="D364" s="23" t="s">
        <v>1711</v>
      </c>
      <c r="E364" s="43">
        <f ca="1">IF(AW364="Y","Defaulted",IF(OR(IFERROR(_xlfn.XLOOKUP(I364,Library!$J:$J,Library!$P:$P),AK364)=6,IFERROR(_xlfn.XLOOKUP(I364,Library!$J:$J,Library!$P:$P),AK364)=7),"N/A",AO364))</f>
        <v>4</v>
      </c>
      <c r="F364" s="25" t="str">
        <f t="shared" si="67"/>
        <v>Y</v>
      </c>
      <c r="G364" s="25" t="str">
        <f t="shared" si="68"/>
        <v>N</v>
      </c>
      <c r="H364" s="25" t="s">
        <v>128</v>
      </c>
      <c r="I364" s="29" t="s">
        <v>1950</v>
      </c>
      <c r="J364" s="44" t="str">
        <f t="shared" si="72"/>
        <v>非投资级/无评级优先可赎回/可售回债</v>
      </c>
      <c r="K364" s="27" t="s">
        <v>23</v>
      </c>
      <c r="L364" s="29">
        <v>99.802999999999997</v>
      </c>
      <c r="M364" s="29">
        <v>100.075</v>
      </c>
      <c r="N364" s="29">
        <v>9.8578559171151312</v>
      </c>
      <c r="O364" s="29">
        <v>3.0000116279519871</v>
      </c>
      <c r="P364" s="30">
        <v>5</v>
      </c>
      <c r="Q364" s="27" t="s">
        <v>107</v>
      </c>
      <c r="R364" s="31">
        <v>2</v>
      </c>
      <c r="S364" s="25" t="s">
        <v>3707</v>
      </c>
      <c r="T364" s="25" t="s">
        <v>110</v>
      </c>
      <c r="U364" s="25" t="s">
        <v>114</v>
      </c>
      <c r="V364" s="25" t="s">
        <v>128</v>
      </c>
      <c r="W364" s="23" t="s">
        <v>999</v>
      </c>
      <c r="X364" s="23" t="s">
        <v>8</v>
      </c>
      <c r="Y364" s="23" t="s">
        <v>8</v>
      </c>
      <c r="Z364" s="23" t="s">
        <v>1066</v>
      </c>
      <c r="AA364" s="23" t="s">
        <v>1041</v>
      </c>
      <c r="AB364" s="23" t="s">
        <v>108</v>
      </c>
      <c r="AC364" s="23" t="s">
        <v>2267</v>
      </c>
      <c r="AD364" s="25">
        <f t="shared" ca="1" si="73"/>
        <v>4.9315068493150684E-2</v>
      </c>
      <c r="AE364" s="32">
        <v>500000000</v>
      </c>
      <c r="AF364" s="33">
        <f>VLOOKUP(J364,Library!A:B,2,0)</f>
        <v>3</v>
      </c>
      <c r="AG364" s="33">
        <f>VLOOKUP(J364,Library!A:G,7,0)</f>
        <v>3</v>
      </c>
      <c r="AH364" s="28">
        <f>VLOOKUP(W364,Library!W:X,2,0)</f>
        <v>5</v>
      </c>
      <c r="AI364" s="28" t="str">
        <f>VLOOKUP(X364,Library!Y:Z,2,0)</f>
        <v>N/A</v>
      </c>
      <c r="AJ364" s="28" t="str">
        <f>VLOOKUP(Y364,Library!AA:AB,2,0)</f>
        <v>N/A</v>
      </c>
      <c r="AK364" s="33">
        <f>IF(MAX(AH364,AI364,AJ364)=0,VLOOKUP(I364,Library!$J:$P,7,0),MAX(AH364,AI364,AJ364))</f>
        <v>5</v>
      </c>
      <c r="AL364" s="33">
        <f t="shared" ref="AL364:AL374" ca="1" si="74">IF(AND(AD364&gt;=0,AD364&lt;=1),2,IF(AND(AD364&gt;1,AD364&lt;=5),3,IF(AND(AD364&gt;5,AD364&lt;=10),4,IF(OR(AD364&gt;10,AD364=""),5,""))))</f>
        <v>2</v>
      </c>
      <c r="AM364" s="33">
        <f>VLOOKUP(AB364,Library!T:U,2,0)</f>
        <v>1</v>
      </c>
      <c r="AN364" s="34">
        <f t="shared" ref="AN364:AN374" ca="1" si="75">AF364*0.35+AG364*0.25+AK364*0.25+AL364*0.1+AM364*0.05</f>
        <v>3.3</v>
      </c>
      <c r="AO364" s="33">
        <f t="shared" ref="AO364:AO374" ca="1" si="76">IF(AND(AN364&gt;=1,AN364&lt;=1.45),1,IF(AND(AN364&gt;1.45,AN364&lt;=2.1),2,IF(AND(AN364&gt;2.1,AN364&lt;=2.95),3,IF(AND(AN364&gt;2.95,AN364&lt;=3.65),4,IF(AND(AN364&gt;3.65,AN364&lt;=5),5,"")))))</f>
        <v>4</v>
      </c>
      <c r="AP364" s="28" t="s">
        <v>136</v>
      </c>
      <c r="AQ364" s="25" t="s">
        <v>128</v>
      </c>
      <c r="AR364" s="28" t="s">
        <v>2515</v>
      </c>
      <c r="AS364" s="28" t="s">
        <v>2545</v>
      </c>
      <c r="AT364" s="28" t="s">
        <v>1707</v>
      </c>
      <c r="AU364" s="23" t="s">
        <v>2301</v>
      </c>
      <c r="AV364" s="23" t="s">
        <v>35</v>
      </c>
      <c r="AW364" s="25" t="s">
        <v>128</v>
      </c>
      <c r="AX364" s="25" t="s">
        <v>128</v>
      </c>
      <c r="AY364" s="25" t="s">
        <v>128</v>
      </c>
      <c r="AZ364" s="25" t="s">
        <v>128</v>
      </c>
      <c r="BA364" s="25" t="s">
        <v>128</v>
      </c>
      <c r="BB364" s="25" t="s">
        <v>128</v>
      </c>
      <c r="BC364" s="25" t="s">
        <v>128</v>
      </c>
      <c r="BD364" s="25" t="s">
        <v>128</v>
      </c>
      <c r="BE364" s="25" t="s">
        <v>128</v>
      </c>
      <c r="BF364" s="25" t="s">
        <v>128</v>
      </c>
      <c r="BG364" s="25" t="s">
        <v>128</v>
      </c>
      <c r="BH364" s="25" t="s">
        <v>128</v>
      </c>
      <c r="BI364" s="25" t="s">
        <v>114</v>
      </c>
      <c r="BJ364" s="23" t="s">
        <v>128</v>
      </c>
      <c r="BK364" t="s">
        <v>1113</v>
      </c>
      <c r="BL364" s="23" t="s">
        <v>1601</v>
      </c>
      <c r="BM364" s="28">
        <v>9890000</v>
      </c>
      <c r="BN364" s="72">
        <f t="shared" ref="BN364:BN421" si="77">BM364/AE364</f>
        <v>1.9779999999999999E-2</v>
      </c>
    </row>
    <row r="365" spans="1:66" ht="15">
      <c r="A365" s="28">
        <v>361</v>
      </c>
      <c r="B365" s="23" t="s">
        <v>1602</v>
      </c>
      <c r="C365" s="28" t="s">
        <v>1697</v>
      </c>
      <c r="D365" s="23" t="s">
        <v>1711</v>
      </c>
      <c r="E365" s="43">
        <f ca="1">IF(AW365="Y","Defaulted",IF(OR(IFERROR(_xlfn.XLOOKUP(I365,Library!$J:$J,Library!$P:$P),AK365)=6,IFERROR(_xlfn.XLOOKUP(I365,Library!$J:$J,Library!$P:$P),AK365)=7),"N/A",AO365))</f>
        <v>4</v>
      </c>
      <c r="F365" s="25" t="str">
        <f t="shared" si="67"/>
        <v>Y</v>
      </c>
      <c r="G365" s="25" t="str">
        <f t="shared" si="68"/>
        <v>N</v>
      </c>
      <c r="H365" s="25" t="s">
        <v>128</v>
      </c>
      <c r="I365" s="29" t="s">
        <v>1950</v>
      </c>
      <c r="J365" s="44" t="str">
        <f t="shared" si="72"/>
        <v>非投资级/无评级优先可赎回/可售回债</v>
      </c>
      <c r="K365" s="27" t="s">
        <v>23</v>
      </c>
      <c r="L365" s="29">
        <v>98.397000000000006</v>
      </c>
      <c r="M365" s="29">
        <v>98.641999999999996</v>
      </c>
      <c r="N365" s="29">
        <v>7.327259445769907</v>
      </c>
      <c r="O365" s="29">
        <v>6.9734687453799813</v>
      </c>
      <c r="P365" s="30">
        <v>5.05</v>
      </c>
      <c r="Q365" s="27" t="s">
        <v>107</v>
      </c>
      <c r="R365" s="31">
        <v>2</v>
      </c>
      <c r="S365" s="25" t="s">
        <v>3526</v>
      </c>
      <c r="T365" s="25" t="s">
        <v>110</v>
      </c>
      <c r="U365" s="25" t="s">
        <v>3675</v>
      </c>
      <c r="V365" s="25" t="s">
        <v>128</v>
      </c>
      <c r="W365" s="23" t="s">
        <v>999</v>
      </c>
      <c r="X365" s="23" t="s">
        <v>8</v>
      </c>
      <c r="Y365" s="23" t="s">
        <v>8</v>
      </c>
      <c r="Z365" s="23" t="s">
        <v>1066</v>
      </c>
      <c r="AA365" s="23" t="s">
        <v>1041</v>
      </c>
      <c r="AB365" s="23" t="s">
        <v>108</v>
      </c>
      <c r="AC365" s="23" t="s">
        <v>2376</v>
      </c>
      <c r="AD365" s="25">
        <f t="shared" ca="1" si="73"/>
        <v>0.74520547945205484</v>
      </c>
      <c r="AE365" s="32">
        <v>500000000</v>
      </c>
      <c r="AF365" s="33">
        <f>VLOOKUP(J365,Library!A:B,2,0)</f>
        <v>3</v>
      </c>
      <c r="AG365" s="33">
        <f>VLOOKUP(J365,Library!A:G,7,0)</f>
        <v>3</v>
      </c>
      <c r="AH365" s="28">
        <f>VLOOKUP(W365,Library!W:X,2,0)</f>
        <v>5</v>
      </c>
      <c r="AI365" s="28" t="str">
        <f>VLOOKUP(X365,Library!Y:Z,2,0)</f>
        <v>N/A</v>
      </c>
      <c r="AJ365" s="28" t="str">
        <f>VLOOKUP(Y365,Library!AA:AB,2,0)</f>
        <v>N/A</v>
      </c>
      <c r="AK365" s="33">
        <f>IF(MAX(AH365,AI365,AJ365)=0,VLOOKUP(I365,Library!$J:$P,7,0),MAX(AH365,AI365,AJ365))</f>
        <v>5</v>
      </c>
      <c r="AL365" s="33">
        <f t="shared" ca="1" si="74"/>
        <v>2</v>
      </c>
      <c r="AM365" s="33">
        <f>VLOOKUP(AB365,Library!T:U,2,0)</f>
        <v>1</v>
      </c>
      <c r="AN365" s="34">
        <f t="shared" ca="1" si="75"/>
        <v>3.3</v>
      </c>
      <c r="AO365" s="33">
        <f t="shared" ca="1" si="76"/>
        <v>4</v>
      </c>
      <c r="AP365" s="28" t="s">
        <v>136</v>
      </c>
      <c r="AQ365" s="25" t="s">
        <v>128</v>
      </c>
      <c r="AR365" s="28" t="s">
        <v>2515</v>
      </c>
      <c r="AS365" s="28" t="s">
        <v>2545</v>
      </c>
      <c r="AT365" s="28" t="s">
        <v>1707</v>
      </c>
      <c r="AU365" s="23" t="s">
        <v>2564</v>
      </c>
      <c r="AV365" s="23" t="s">
        <v>35</v>
      </c>
      <c r="AW365" s="25" t="s">
        <v>128</v>
      </c>
      <c r="AX365" s="25" t="s">
        <v>128</v>
      </c>
      <c r="AY365" s="25" t="s">
        <v>128</v>
      </c>
      <c r="AZ365" s="25" t="s">
        <v>128</v>
      </c>
      <c r="BA365" s="25" t="s">
        <v>128</v>
      </c>
      <c r="BB365" s="25" t="s">
        <v>128</v>
      </c>
      <c r="BC365" s="25" t="s">
        <v>128</v>
      </c>
      <c r="BD365" s="25" t="s">
        <v>128</v>
      </c>
      <c r="BE365" s="25" t="s">
        <v>128</v>
      </c>
      <c r="BF365" s="25" t="s">
        <v>128</v>
      </c>
      <c r="BG365" s="25" t="s">
        <v>128</v>
      </c>
      <c r="BH365" s="25" t="s">
        <v>128</v>
      </c>
      <c r="BI365" s="25" t="s">
        <v>114</v>
      </c>
      <c r="BJ365" s="23" t="s">
        <v>128</v>
      </c>
      <c r="BK365" t="s">
        <v>1113</v>
      </c>
      <c r="BL365" s="23" t="s">
        <v>1602</v>
      </c>
      <c r="BM365" s="28">
        <v>86154000</v>
      </c>
      <c r="BN365" s="72">
        <f t="shared" si="77"/>
        <v>0.17230799999999999</v>
      </c>
    </row>
    <row r="366" spans="1:66" ht="15">
      <c r="A366" s="28">
        <v>362</v>
      </c>
      <c r="B366" s="23" t="s">
        <v>1603</v>
      </c>
      <c r="C366" s="28" t="s">
        <v>1698</v>
      </c>
      <c r="D366" s="27" t="s">
        <v>933</v>
      </c>
      <c r="E366" s="43">
        <f ca="1">IF(AW366="Y","Defaulted",IF(OR(IFERROR(_xlfn.XLOOKUP(I366,Library!$J:$J,Library!$P:$P),AK366)=6,IFERROR(_xlfn.XLOOKUP(I366,Library!$J:$J,Library!$P:$P),AK366)=7),"N/A",AO366))</f>
        <v>3</v>
      </c>
      <c r="F366" s="25" t="str">
        <f t="shared" si="67"/>
        <v>N</v>
      </c>
      <c r="G366" s="25" t="str">
        <f t="shared" si="68"/>
        <v>N</v>
      </c>
      <c r="H366" s="25" t="s">
        <v>128</v>
      </c>
      <c r="I366" s="29" t="s">
        <v>2034</v>
      </c>
      <c r="J366" s="44" t="str">
        <f t="shared" si="72"/>
        <v>主权债</v>
      </c>
      <c r="K366" s="27" t="s">
        <v>3341</v>
      </c>
      <c r="L366" s="29">
        <v>74.59375</v>
      </c>
      <c r="M366" s="29">
        <v>74.75</v>
      </c>
      <c r="N366" s="29">
        <v>5.0628039999999999</v>
      </c>
      <c r="O366" s="29">
        <v>5.0475374000000004</v>
      </c>
      <c r="P366" s="30">
        <v>3</v>
      </c>
      <c r="Q366" s="27" t="s">
        <v>107</v>
      </c>
      <c r="R366" s="31">
        <v>2</v>
      </c>
      <c r="S366" s="25" t="s">
        <v>3627</v>
      </c>
      <c r="T366" s="25" t="s">
        <v>128</v>
      </c>
      <c r="U366" s="25" t="s">
        <v>3496</v>
      </c>
      <c r="V366" s="25" t="s">
        <v>128</v>
      </c>
      <c r="W366" s="23" t="s">
        <v>8</v>
      </c>
      <c r="X366" s="23" t="s">
        <v>963</v>
      </c>
      <c r="Y366" s="23" t="s">
        <v>1143</v>
      </c>
      <c r="Z366" s="23" t="s">
        <v>1080</v>
      </c>
      <c r="AA366" s="23" t="s">
        <v>114</v>
      </c>
      <c r="AB366" s="23" t="s">
        <v>108</v>
      </c>
      <c r="AC366" s="23" t="s">
        <v>2377</v>
      </c>
      <c r="AD366" s="25">
        <f t="shared" ca="1" si="73"/>
        <v>19.55890410958904</v>
      </c>
      <c r="AE366" s="32">
        <v>42077000000</v>
      </c>
      <c r="AF366" s="33">
        <f>VLOOKUP(J366,Library!A:B,2,0)</f>
        <v>1</v>
      </c>
      <c r="AG366" s="33">
        <f>VLOOKUP(J366,Library!A:G,7,0)</f>
        <v>3</v>
      </c>
      <c r="AH366" s="28" t="str">
        <f>VLOOKUP(W366,Library!W:X,2,0)</f>
        <v>N/A</v>
      </c>
      <c r="AI366" s="28">
        <f>VLOOKUP(X366,Library!Y:Z,2,0)</f>
        <v>2</v>
      </c>
      <c r="AJ366" s="28">
        <f>VLOOKUP(Y366,Library!AA:AB,2,0)</f>
        <v>2</v>
      </c>
      <c r="AK366" s="33">
        <f>IF(MAX(AH366,AI366,AJ366)=0,VLOOKUP(I366,Library!$J:$P,7,0),MAX(AH366,AI366,AJ366))</f>
        <v>2</v>
      </c>
      <c r="AL366" s="33">
        <f t="shared" ca="1" si="74"/>
        <v>5</v>
      </c>
      <c r="AM366" s="33">
        <f>VLOOKUP(AB366,Library!T:U,2,0)</f>
        <v>1</v>
      </c>
      <c r="AN366" s="34">
        <f t="shared" ca="1" si="75"/>
        <v>2.15</v>
      </c>
      <c r="AO366" s="33">
        <f t="shared" ca="1" si="76"/>
        <v>3</v>
      </c>
      <c r="AP366" s="28" t="s">
        <v>2712</v>
      </c>
      <c r="AQ366" s="25" t="s">
        <v>128</v>
      </c>
      <c r="AR366" s="28" t="s">
        <v>2713</v>
      </c>
      <c r="AS366" s="28" t="s">
        <v>2714</v>
      </c>
      <c r="AT366" s="28" t="s">
        <v>1710</v>
      </c>
      <c r="AU366" s="23" t="s">
        <v>114</v>
      </c>
      <c r="AV366" s="23" t="s">
        <v>2715</v>
      </c>
      <c r="AW366" s="25" t="s">
        <v>114</v>
      </c>
      <c r="AX366" s="25" t="s">
        <v>128</v>
      </c>
      <c r="AY366" s="25" t="s">
        <v>128</v>
      </c>
      <c r="AZ366" s="25" t="s">
        <v>2777</v>
      </c>
      <c r="BA366" s="25" t="s">
        <v>114</v>
      </c>
      <c r="BB366" s="25" t="s">
        <v>128</v>
      </c>
      <c r="BC366" s="25" t="s">
        <v>128</v>
      </c>
      <c r="BD366" s="25" t="s">
        <v>128</v>
      </c>
      <c r="BE366" s="25" t="s">
        <v>128</v>
      </c>
      <c r="BF366" s="25" t="s">
        <v>128</v>
      </c>
      <c r="BG366" s="25" t="s">
        <v>128</v>
      </c>
      <c r="BH366" s="25" t="s">
        <v>128</v>
      </c>
      <c r="BI366" s="25" t="s">
        <v>2777</v>
      </c>
      <c r="BJ366" s="23" t="s">
        <v>128</v>
      </c>
      <c r="BK366" t="s">
        <v>1110</v>
      </c>
      <c r="BL366" s="23" t="s">
        <v>1603</v>
      </c>
      <c r="BM366" s="28">
        <v>504540400</v>
      </c>
      <c r="BN366" s="72">
        <f t="shared" si="77"/>
        <v>1.199088338046914E-2</v>
      </c>
    </row>
    <row r="367" spans="1:66" ht="15">
      <c r="A367" s="28">
        <v>363</v>
      </c>
      <c r="B367" s="23" t="s">
        <v>1604</v>
      </c>
      <c r="C367" s="28" t="s">
        <v>1699</v>
      </c>
      <c r="D367" s="23" t="s">
        <v>1613</v>
      </c>
      <c r="E367" s="43">
        <f ca="1">IF(AW367="Y","Defaulted",IF(OR(IFERROR(_xlfn.XLOOKUP(I367,Library!$J:$J,Library!$P:$P),AK367)=6,IFERROR(_xlfn.XLOOKUP(I367,Library!$J:$J,Library!$P:$P),AK367)=7),"N/A",AO367))</f>
        <v>3</v>
      </c>
      <c r="F367" s="25" t="str">
        <f t="shared" si="67"/>
        <v>N</v>
      </c>
      <c r="G367" s="25" t="str">
        <f t="shared" si="68"/>
        <v>N</v>
      </c>
      <c r="H367" s="25" t="s">
        <v>110</v>
      </c>
      <c r="I367" s="29" t="s">
        <v>2035</v>
      </c>
      <c r="J367" s="44" t="str">
        <f t="shared" si="72"/>
        <v>主权债</v>
      </c>
      <c r="K367" s="27" t="s">
        <v>3340</v>
      </c>
      <c r="L367" s="29">
        <v>100.334</v>
      </c>
      <c r="M367" s="29">
        <v>100.348</v>
      </c>
      <c r="N367" s="29">
        <v>1.2974961454661316</v>
      </c>
      <c r="O367" s="29">
        <v>1.2116137624979881</v>
      </c>
      <c r="P367" s="30">
        <v>3.38</v>
      </c>
      <c r="Q367" s="27" t="s">
        <v>107</v>
      </c>
      <c r="R367" s="31">
        <v>2</v>
      </c>
      <c r="S367" s="25" t="s">
        <v>3754</v>
      </c>
      <c r="T367" s="25" t="s">
        <v>128</v>
      </c>
      <c r="U367" s="25" t="s">
        <v>3496</v>
      </c>
      <c r="V367" s="25" t="s">
        <v>128</v>
      </c>
      <c r="W367" s="23" t="s">
        <v>8</v>
      </c>
      <c r="X367" s="23" t="s">
        <v>8</v>
      </c>
      <c r="Y367" s="23" t="s">
        <v>1528</v>
      </c>
      <c r="Z367" s="23" t="s">
        <v>1066</v>
      </c>
      <c r="AA367" s="23" t="s">
        <v>114</v>
      </c>
      <c r="AB367" s="23" t="s">
        <v>988</v>
      </c>
      <c r="AC367" s="23" t="s">
        <v>2378</v>
      </c>
      <c r="AD367" s="25">
        <f t="shared" ca="1" si="73"/>
        <v>0.17808219178082191</v>
      </c>
      <c r="AE367" s="32">
        <v>1000000000</v>
      </c>
      <c r="AF367" s="33">
        <f>VLOOKUP(J367,Library!A:B,2,0)</f>
        <v>1</v>
      </c>
      <c r="AG367" s="33">
        <f>VLOOKUP(J367,Library!A:G,7,0)</f>
        <v>3</v>
      </c>
      <c r="AH367" s="28" t="str">
        <f>VLOOKUP(W367,Library!W:X,2,0)</f>
        <v>N/A</v>
      </c>
      <c r="AI367" s="28" t="str">
        <f>VLOOKUP(X367,Library!Y:Z,2,0)</f>
        <v>N/A</v>
      </c>
      <c r="AJ367" s="28">
        <f>VLOOKUP(Y367,Library!AA:AB,2,0)</f>
        <v>3</v>
      </c>
      <c r="AK367" s="33">
        <f>IF(MAX(AH367,AI367,AJ367)=0,VLOOKUP(I367,Library!$J:$P,7,0),MAX(AH367,AI367,AJ367))</f>
        <v>3</v>
      </c>
      <c r="AL367" s="33">
        <f t="shared" ca="1" si="74"/>
        <v>2</v>
      </c>
      <c r="AM367" s="33">
        <f>VLOOKUP(AB367,Library!T:U,2,0)</f>
        <v>5</v>
      </c>
      <c r="AN367" s="34">
        <f t="shared" ca="1" si="75"/>
        <v>2.3000000000000003</v>
      </c>
      <c r="AO367" s="33">
        <f t="shared" ca="1" si="76"/>
        <v>3</v>
      </c>
      <c r="AP367" s="28" t="s">
        <v>127</v>
      </c>
      <c r="AQ367" s="25" t="s">
        <v>128</v>
      </c>
      <c r="AR367" s="28" t="s">
        <v>111</v>
      </c>
      <c r="AS367" s="28" t="s">
        <v>2467</v>
      </c>
      <c r="AT367" s="28" t="s">
        <v>1804</v>
      </c>
      <c r="AU367" s="23" t="s">
        <v>114</v>
      </c>
      <c r="AV367" s="23" t="s">
        <v>115</v>
      </c>
      <c r="AW367" s="25" t="s">
        <v>128</v>
      </c>
      <c r="AX367" s="25" t="s">
        <v>128</v>
      </c>
      <c r="AY367" s="25" t="s">
        <v>128</v>
      </c>
      <c r="AZ367" s="25" t="s">
        <v>128</v>
      </c>
      <c r="BA367" s="25" t="s">
        <v>128</v>
      </c>
      <c r="BB367" s="25" t="s">
        <v>128</v>
      </c>
      <c r="BC367" s="25" t="s">
        <v>128</v>
      </c>
      <c r="BD367" s="25" t="s">
        <v>128</v>
      </c>
      <c r="BE367" s="25" t="s">
        <v>128</v>
      </c>
      <c r="BF367" s="25" t="s">
        <v>128</v>
      </c>
      <c r="BG367" s="25" t="s">
        <v>128</v>
      </c>
      <c r="BH367" s="25" t="s">
        <v>128</v>
      </c>
      <c r="BI367" s="25" t="s">
        <v>114</v>
      </c>
      <c r="BJ367" s="23" t="s">
        <v>128</v>
      </c>
      <c r="BK367" t="s">
        <v>1110</v>
      </c>
      <c r="BL367" s="23" t="s">
        <v>1604</v>
      </c>
      <c r="BM367" s="28">
        <v>241000000</v>
      </c>
      <c r="BN367" s="72">
        <f t="shared" si="77"/>
        <v>0.24099999999999999</v>
      </c>
    </row>
    <row r="368" spans="1:66" ht="15">
      <c r="A368" s="28">
        <v>364</v>
      </c>
      <c r="B368" s="23" t="s">
        <v>1605</v>
      </c>
      <c r="C368" s="28" t="s">
        <v>1700</v>
      </c>
      <c r="D368" s="23" t="s">
        <v>1613</v>
      </c>
      <c r="E368" s="43">
        <f ca="1">IF(AW368="Y","Defaulted",IF(OR(IFERROR(_xlfn.XLOOKUP(I368,Library!$J:$J,Library!$P:$P),AK368)=6,IFERROR(_xlfn.XLOOKUP(I368,Library!$J:$J,Library!$P:$P),AK368)=7),"N/A",AO368))</f>
        <v>3</v>
      </c>
      <c r="F368" s="25" t="str">
        <f t="shared" si="67"/>
        <v>N</v>
      </c>
      <c r="G368" s="25" t="str">
        <f t="shared" si="68"/>
        <v>N</v>
      </c>
      <c r="H368" s="25" t="s">
        <v>110</v>
      </c>
      <c r="I368" s="29" t="s">
        <v>2035</v>
      </c>
      <c r="J368" s="44" t="str">
        <f t="shared" si="72"/>
        <v>主权债</v>
      </c>
      <c r="K368" s="27" t="s">
        <v>3340</v>
      </c>
      <c r="L368" s="29">
        <v>101.509</v>
      </c>
      <c r="M368" s="29">
        <v>101.563</v>
      </c>
      <c r="N368" s="29">
        <v>1.3263344694826389</v>
      </c>
      <c r="O368" s="29">
        <v>1.23747923618474</v>
      </c>
      <c r="P368" s="30">
        <v>3.85</v>
      </c>
      <c r="Q368" s="27" t="s">
        <v>107</v>
      </c>
      <c r="R368" s="31">
        <v>2</v>
      </c>
      <c r="S368" s="25" t="s">
        <v>2078</v>
      </c>
      <c r="T368" s="25" t="s">
        <v>128</v>
      </c>
      <c r="U368" s="25" t="s">
        <v>3496</v>
      </c>
      <c r="V368" s="25" t="s">
        <v>128</v>
      </c>
      <c r="W368" s="23" t="s">
        <v>8</v>
      </c>
      <c r="X368" s="23" t="s">
        <v>8</v>
      </c>
      <c r="Y368" s="23" t="s">
        <v>1528</v>
      </c>
      <c r="Z368" s="23" t="s">
        <v>1066</v>
      </c>
      <c r="AA368" s="23" t="s">
        <v>114</v>
      </c>
      <c r="AB368" s="23" t="s">
        <v>988</v>
      </c>
      <c r="AC368" s="23" t="s">
        <v>2379</v>
      </c>
      <c r="AD368" s="25">
        <f t="shared" ca="1" si="73"/>
        <v>0.61917808219178083</v>
      </c>
      <c r="AE368" s="32">
        <v>1000000000</v>
      </c>
      <c r="AF368" s="33">
        <f>VLOOKUP(J368,Library!A:B,2,0)</f>
        <v>1</v>
      </c>
      <c r="AG368" s="33">
        <f>VLOOKUP(J368,Library!A:G,7,0)</f>
        <v>3</v>
      </c>
      <c r="AH368" s="28" t="str">
        <f>VLOOKUP(W368,Library!W:X,2,0)</f>
        <v>N/A</v>
      </c>
      <c r="AI368" s="28" t="str">
        <f>VLOOKUP(X368,Library!Y:Z,2,0)</f>
        <v>N/A</v>
      </c>
      <c r="AJ368" s="28">
        <f>VLOOKUP(Y368,Library!AA:AB,2,0)</f>
        <v>3</v>
      </c>
      <c r="AK368" s="33">
        <f>IF(MAX(AH368,AI368,AJ368)=0,VLOOKUP(I368,Library!$J:$P,7,0),MAX(AH368,AI368,AJ368))</f>
        <v>3</v>
      </c>
      <c r="AL368" s="33">
        <f t="shared" ca="1" si="74"/>
        <v>2</v>
      </c>
      <c r="AM368" s="33">
        <f>VLOOKUP(AB368,Library!T:U,2,0)</f>
        <v>5</v>
      </c>
      <c r="AN368" s="34">
        <f t="shared" ca="1" si="75"/>
        <v>2.3000000000000003</v>
      </c>
      <c r="AO368" s="33">
        <f t="shared" ca="1" si="76"/>
        <v>3</v>
      </c>
      <c r="AP368" s="28" t="s">
        <v>127</v>
      </c>
      <c r="AQ368" s="25" t="s">
        <v>128</v>
      </c>
      <c r="AR368" s="28" t="s">
        <v>111</v>
      </c>
      <c r="AS368" s="28" t="s">
        <v>2467</v>
      </c>
      <c r="AT368" s="28" t="s">
        <v>1804</v>
      </c>
      <c r="AU368" s="23" t="s">
        <v>114</v>
      </c>
      <c r="AV368" s="23" t="s">
        <v>115</v>
      </c>
      <c r="AW368" s="25" t="s">
        <v>128</v>
      </c>
      <c r="AX368" s="25" t="s">
        <v>128</v>
      </c>
      <c r="AY368" s="25" t="s">
        <v>128</v>
      </c>
      <c r="AZ368" s="25" t="s">
        <v>128</v>
      </c>
      <c r="BA368" s="25" t="s">
        <v>128</v>
      </c>
      <c r="BB368" s="25" t="s">
        <v>128</v>
      </c>
      <c r="BC368" s="25" t="s">
        <v>128</v>
      </c>
      <c r="BD368" s="25" t="s">
        <v>128</v>
      </c>
      <c r="BE368" s="25" t="s">
        <v>128</v>
      </c>
      <c r="BF368" s="25" t="s">
        <v>128</v>
      </c>
      <c r="BG368" s="25" t="s">
        <v>128</v>
      </c>
      <c r="BH368" s="25" t="s">
        <v>128</v>
      </c>
      <c r="BI368" s="25" t="s">
        <v>114</v>
      </c>
      <c r="BJ368" s="23" t="s">
        <v>128</v>
      </c>
      <c r="BK368" t="s">
        <v>1110</v>
      </c>
      <c r="BL368" s="23" t="s">
        <v>1605</v>
      </c>
      <c r="BM368" s="28">
        <v>448000000</v>
      </c>
      <c r="BN368" s="72">
        <f t="shared" si="77"/>
        <v>0.44800000000000001</v>
      </c>
    </row>
    <row r="369" spans="1:66" ht="15">
      <c r="A369" s="28">
        <v>365</v>
      </c>
      <c r="B369" s="23" t="s">
        <v>1606</v>
      </c>
      <c r="C369" s="28" t="s">
        <v>1701</v>
      </c>
      <c r="D369" s="23" t="s">
        <v>1613</v>
      </c>
      <c r="E369" s="43">
        <f ca="1">IF(AW369="Y","Defaulted",IF(OR(IFERROR(_xlfn.XLOOKUP(I369,Library!$J:$J,Library!$P:$P),AK369)=6,IFERROR(_xlfn.XLOOKUP(I369,Library!$J:$J,Library!$P:$P),AK369)=7),"N/A",AO369))</f>
        <v>3</v>
      </c>
      <c r="F369" s="25" t="str">
        <f t="shared" si="67"/>
        <v>N</v>
      </c>
      <c r="G369" s="25" t="str">
        <f t="shared" si="68"/>
        <v>N</v>
      </c>
      <c r="H369" s="25" t="s">
        <v>110</v>
      </c>
      <c r="I369" s="29" t="s">
        <v>2035</v>
      </c>
      <c r="J369" s="44" t="str">
        <f t="shared" si="72"/>
        <v>主权债</v>
      </c>
      <c r="K369" s="27" t="s">
        <v>3340</v>
      </c>
      <c r="L369" s="29">
        <v>104.65300000000001</v>
      </c>
      <c r="M369" s="29">
        <v>104.84</v>
      </c>
      <c r="N369" s="29">
        <v>1.384940861789598</v>
      </c>
      <c r="O369" s="29">
        <v>1.298576974725683</v>
      </c>
      <c r="P369" s="30">
        <v>3.6</v>
      </c>
      <c r="Q369" s="27" t="s">
        <v>107</v>
      </c>
      <c r="R369" s="31">
        <v>2</v>
      </c>
      <c r="S369" s="25" t="s">
        <v>3770</v>
      </c>
      <c r="T369" s="25" t="s">
        <v>128</v>
      </c>
      <c r="U369" s="25" t="s">
        <v>3496</v>
      </c>
      <c r="V369" s="25" t="s">
        <v>128</v>
      </c>
      <c r="W369" s="23" t="s">
        <v>8</v>
      </c>
      <c r="X369" s="23" t="s">
        <v>1027</v>
      </c>
      <c r="Y369" s="23" t="s">
        <v>1528</v>
      </c>
      <c r="Z369" s="23" t="s">
        <v>1066</v>
      </c>
      <c r="AA369" s="23" t="s">
        <v>114</v>
      </c>
      <c r="AB369" s="23" t="s">
        <v>988</v>
      </c>
      <c r="AC369" s="23" t="s">
        <v>2381</v>
      </c>
      <c r="AD369" s="25">
        <f t="shared" ca="1" si="73"/>
        <v>2.1616438356164385</v>
      </c>
      <c r="AE369" s="32">
        <v>2000000000</v>
      </c>
      <c r="AF369" s="33">
        <f>VLOOKUP(J369,Library!A:B,2,0)</f>
        <v>1</v>
      </c>
      <c r="AG369" s="33">
        <f>VLOOKUP(J369,Library!A:G,7,0)</f>
        <v>3</v>
      </c>
      <c r="AH369" s="28" t="str">
        <f>VLOOKUP(W369,Library!W:X,2,0)</f>
        <v>N/A</v>
      </c>
      <c r="AI369" s="28">
        <f>VLOOKUP(X369,Library!Y:Z,2,0)</f>
        <v>3</v>
      </c>
      <c r="AJ369" s="28">
        <f>VLOOKUP(Y369,Library!AA:AB,2,0)</f>
        <v>3</v>
      </c>
      <c r="AK369" s="33">
        <f>IF(MAX(AH369,AI369,AJ369)=0,VLOOKUP(I369,Library!$J:$P,7,0),MAX(AH369,AI369,AJ369))</f>
        <v>3</v>
      </c>
      <c r="AL369" s="33">
        <f t="shared" ca="1" si="74"/>
        <v>3</v>
      </c>
      <c r="AM369" s="33">
        <f>VLOOKUP(AB369,Library!T:U,2,0)</f>
        <v>5</v>
      </c>
      <c r="AN369" s="34">
        <f t="shared" ca="1" si="75"/>
        <v>2.4000000000000004</v>
      </c>
      <c r="AO369" s="33">
        <f t="shared" ca="1" si="76"/>
        <v>3</v>
      </c>
      <c r="AP369" s="28" t="s">
        <v>127</v>
      </c>
      <c r="AQ369" s="25" t="s">
        <v>128</v>
      </c>
      <c r="AR369" s="28" t="s">
        <v>111</v>
      </c>
      <c r="AS369" s="28" t="s">
        <v>2467</v>
      </c>
      <c r="AT369" s="28" t="s">
        <v>1804</v>
      </c>
      <c r="AU369" s="23" t="s">
        <v>114</v>
      </c>
      <c r="AV369" s="23" t="s">
        <v>115</v>
      </c>
      <c r="AW369" s="25" t="s">
        <v>128</v>
      </c>
      <c r="AX369" s="25" t="s">
        <v>128</v>
      </c>
      <c r="AY369" s="25" t="s">
        <v>128</v>
      </c>
      <c r="AZ369" s="25" t="s">
        <v>128</v>
      </c>
      <c r="BA369" s="25" t="s">
        <v>128</v>
      </c>
      <c r="BB369" s="25" t="s">
        <v>128</v>
      </c>
      <c r="BC369" s="25" t="s">
        <v>128</v>
      </c>
      <c r="BD369" s="25" t="s">
        <v>128</v>
      </c>
      <c r="BE369" s="25" t="s">
        <v>128</v>
      </c>
      <c r="BF369" s="25" t="s">
        <v>128</v>
      </c>
      <c r="BG369" s="25" t="s">
        <v>128</v>
      </c>
      <c r="BH369" s="25" t="s">
        <v>128</v>
      </c>
      <c r="BI369" s="25" t="s">
        <v>114</v>
      </c>
      <c r="BJ369" s="23" t="s">
        <v>128</v>
      </c>
      <c r="BK369" t="s">
        <v>1110</v>
      </c>
      <c r="BL369" s="23" t="s">
        <v>1606</v>
      </c>
      <c r="BM369" s="28">
        <v>25000000</v>
      </c>
      <c r="BN369" s="72">
        <f t="shared" si="77"/>
        <v>1.2500000000000001E-2</v>
      </c>
    </row>
    <row r="370" spans="1:66" ht="15">
      <c r="A370" s="28">
        <v>366</v>
      </c>
      <c r="B370" s="23" t="s">
        <v>1607</v>
      </c>
      <c r="C370" s="28" t="s">
        <v>1702</v>
      </c>
      <c r="D370" s="23" t="s">
        <v>1613</v>
      </c>
      <c r="E370" s="43">
        <f ca="1">IF(AW370="Y","Defaulted",IF(OR(IFERROR(_xlfn.XLOOKUP(I370,Library!$J:$J,Library!$P:$P),AK370)=6,IFERROR(_xlfn.XLOOKUP(I370,Library!$J:$J,Library!$P:$P),AK370)=7),"N/A",AO370))</f>
        <v>3</v>
      </c>
      <c r="F370" s="25" t="str">
        <f t="shared" si="67"/>
        <v>N</v>
      </c>
      <c r="G370" s="25" t="str">
        <f t="shared" si="68"/>
        <v>N</v>
      </c>
      <c r="H370" s="25" t="s">
        <v>110</v>
      </c>
      <c r="I370" s="29" t="s">
        <v>2035</v>
      </c>
      <c r="J370" s="44" t="str">
        <f t="shared" si="72"/>
        <v>主权债</v>
      </c>
      <c r="K370" s="27" t="s">
        <v>3340</v>
      </c>
      <c r="L370" s="29">
        <v>123.339</v>
      </c>
      <c r="M370" s="29">
        <v>124.325</v>
      </c>
      <c r="N370" s="29">
        <v>2.2960466556826407</v>
      </c>
      <c r="O370" s="29">
        <v>2.2348022463880448</v>
      </c>
      <c r="P370" s="30">
        <v>3.95</v>
      </c>
      <c r="Q370" s="27" t="s">
        <v>107</v>
      </c>
      <c r="R370" s="31">
        <v>2</v>
      </c>
      <c r="S370" s="25" t="s">
        <v>3770</v>
      </c>
      <c r="T370" s="25" t="s">
        <v>128</v>
      </c>
      <c r="U370" s="25" t="s">
        <v>3496</v>
      </c>
      <c r="V370" s="25" t="s">
        <v>128</v>
      </c>
      <c r="W370" s="23" t="s">
        <v>8</v>
      </c>
      <c r="X370" s="23" t="s">
        <v>1027</v>
      </c>
      <c r="Y370" s="23" t="s">
        <v>1528</v>
      </c>
      <c r="Z370" s="23" t="s">
        <v>1066</v>
      </c>
      <c r="AA370" s="23" t="s">
        <v>114</v>
      </c>
      <c r="AB370" s="23" t="s">
        <v>988</v>
      </c>
      <c r="AC370" s="23" t="s">
        <v>2382</v>
      </c>
      <c r="AD370" s="25">
        <f t="shared" ca="1" si="73"/>
        <v>17.175342465753424</v>
      </c>
      <c r="AE370" s="32">
        <v>500000000</v>
      </c>
      <c r="AF370" s="33">
        <f>VLOOKUP(J370,Library!A:B,2,0)</f>
        <v>1</v>
      </c>
      <c r="AG370" s="33">
        <f>VLOOKUP(J370,Library!A:G,7,0)</f>
        <v>3</v>
      </c>
      <c r="AH370" s="28" t="str">
        <f>VLOOKUP(W370,Library!W:X,2,0)</f>
        <v>N/A</v>
      </c>
      <c r="AI370" s="28">
        <f>VLOOKUP(X370,Library!Y:Z,2,0)</f>
        <v>3</v>
      </c>
      <c r="AJ370" s="28">
        <f>VLOOKUP(Y370,Library!AA:AB,2,0)</f>
        <v>3</v>
      </c>
      <c r="AK370" s="33">
        <f>IF(MAX(AH370,AI370,AJ370)=0,VLOOKUP(I370,Library!$J:$P,7,0),MAX(AH370,AI370,AJ370))</f>
        <v>3</v>
      </c>
      <c r="AL370" s="33">
        <f t="shared" ca="1" si="74"/>
        <v>5</v>
      </c>
      <c r="AM370" s="33">
        <f>VLOOKUP(AB370,Library!T:U,2,0)</f>
        <v>5</v>
      </c>
      <c r="AN370" s="34">
        <f t="shared" ca="1" si="75"/>
        <v>2.6</v>
      </c>
      <c r="AO370" s="33">
        <f t="shared" ca="1" si="76"/>
        <v>3</v>
      </c>
      <c r="AP370" s="28" t="s">
        <v>127</v>
      </c>
      <c r="AQ370" s="25" t="s">
        <v>128</v>
      </c>
      <c r="AR370" s="28" t="s">
        <v>111</v>
      </c>
      <c r="AS370" s="28" t="s">
        <v>2467</v>
      </c>
      <c r="AT370" s="28" t="s">
        <v>1804</v>
      </c>
      <c r="AU370" s="23" t="s">
        <v>114</v>
      </c>
      <c r="AV370" s="23" t="s">
        <v>115</v>
      </c>
      <c r="AW370" s="25" t="s">
        <v>128</v>
      </c>
      <c r="AX370" s="25" t="s">
        <v>128</v>
      </c>
      <c r="AY370" s="25" t="s">
        <v>128</v>
      </c>
      <c r="AZ370" s="25" t="s">
        <v>128</v>
      </c>
      <c r="BA370" s="25" t="s">
        <v>128</v>
      </c>
      <c r="BB370" s="25" t="s">
        <v>128</v>
      </c>
      <c r="BC370" s="25" t="s">
        <v>128</v>
      </c>
      <c r="BD370" s="25" t="s">
        <v>128</v>
      </c>
      <c r="BE370" s="25" t="s">
        <v>128</v>
      </c>
      <c r="BF370" s="25" t="s">
        <v>128</v>
      </c>
      <c r="BG370" s="25" t="s">
        <v>128</v>
      </c>
      <c r="BH370" s="25" t="s">
        <v>128</v>
      </c>
      <c r="BI370" s="25" t="s">
        <v>114</v>
      </c>
      <c r="BJ370" s="23" t="s">
        <v>128</v>
      </c>
      <c r="BK370" t="s">
        <v>1110</v>
      </c>
      <c r="BL370" s="23" t="s">
        <v>1607</v>
      </c>
      <c r="BM370" s="28">
        <v>4096502</v>
      </c>
      <c r="BN370" s="72">
        <f t="shared" si="77"/>
        <v>8.1930040000000003E-3</v>
      </c>
    </row>
    <row r="371" spans="1:66" ht="15">
      <c r="A371" s="28">
        <v>367</v>
      </c>
      <c r="B371" s="23" t="s">
        <v>1608</v>
      </c>
      <c r="C371" s="28" t="s">
        <v>1703</v>
      </c>
      <c r="D371" s="23" t="s">
        <v>1613</v>
      </c>
      <c r="E371" s="43">
        <f ca="1">IF(AW371="Y","Defaulted",IF(OR(IFERROR(_xlfn.XLOOKUP(I371,Library!$J:$J,Library!$P:$P),AK371)=6,IFERROR(_xlfn.XLOOKUP(I371,Library!$J:$J,Library!$P:$P),AK371)=7),"N/A",AO371))</f>
        <v>3</v>
      </c>
      <c r="F371" s="25" t="str">
        <f t="shared" si="67"/>
        <v>N</v>
      </c>
      <c r="G371" s="25" t="str">
        <f t="shared" si="68"/>
        <v>N</v>
      </c>
      <c r="H371" s="25" t="s">
        <v>110</v>
      </c>
      <c r="I371" s="29" t="s">
        <v>2035</v>
      </c>
      <c r="J371" s="44" t="str">
        <f t="shared" si="72"/>
        <v>主权债</v>
      </c>
      <c r="K371" s="27" t="s">
        <v>3340</v>
      </c>
      <c r="L371" s="29">
        <v>127.157</v>
      </c>
      <c r="M371" s="29">
        <v>128.887</v>
      </c>
      <c r="N371" s="29">
        <v>2.3271118071365837</v>
      </c>
      <c r="O371" s="29">
        <v>2.2304910831127067</v>
      </c>
      <c r="P371" s="30">
        <v>4.0999999999999996</v>
      </c>
      <c r="Q371" s="27" t="s">
        <v>107</v>
      </c>
      <c r="R371" s="31">
        <v>2</v>
      </c>
      <c r="S371" s="25" t="s">
        <v>3574</v>
      </c>
      <c r="T371" s="25" t="s">
        <v>128</v>
      </c>
      <c r="U371" s="25" t="s">
        <v>3496</v>
      </c>
      <c r="V371" s="25" t="s">
        <v>128</v>
      </c>
      <c r="W371" s="23" t="s">
        <v>8</v>
      </c>
      <c r="X371" s="23" t="s">
        <v>1027</v>
      </c>
      <c r="Y371" s="23" t="s">
        <v>8</v>
      </c>
      <c r="Z371" s="23" t="s">
        <v>1066</v>
      </c>
      <c r="AA371" s="23" t="s">
        <v>114</v>
      </c>
      <c r="AB371" s="23" t="s">
        <v>988</v>
      </c>
      <c r="AC371" s="23" t="s">
        <v>2383</v>
      </c>
      <c r="AD371" s="25">
        <f t="shared" ca="1" si="73"/>
        <v>19.07123287671233</v>
      </c>
      <c r="AE371" s="32">
        <v>500000000</v>
      </c>
      <c r="AF371" s="33">
        <f>VLOOKUP(J371,Library!A:B,2,0)</f>
        <v>1</v>
      </c>
      <c r="AG371" s="33">
        <f>VLOOKUP(J371,Library!A:G,7,0)</f>
        <v>3</v>
      </c>
      <c r="AH371" s="28" t="str">
        <f>VLOOKUP(W371,Library!W:X,2,0)</f>
        <v>N/A</v>
      </c>
      <c r="AI371" s="28">
        <f>VLOOKUP(X371,Library!Y:Z,2,0)</f>
        <v>3</v>
      </c>
      <c r="AJ371" s="28" t="str">
        <f>VLOOKUP(Y371,Library!AA:AB,2,0)</f>
        <v>N/A</v>
      </c>
      <c r="AK371" s="33">
        <f>IF(MAX(AH371,AI371,AJ371)=0,VLOOKUP(I371,Library!$J:$P,7,0),MAX(AH371,AI371,AJ371))</f>
        <v>3</v>
      </c>
      <c r="AL371" s="33">
        <f t="shared" ca="1" si="74"/>
        <v>5</v>
      </c>
      <c r="AM371" s="33">
        <f>VLOOKUP(AB371,Library!T:U,2,0)</f>
        <v>5</v>
      </c>
      <c r="AN371" s="34">
        <f t="shared" ca="1" si="75"/>
        <v>2.6</v>
      </c>
      <c r="AO371" s="33">
        <f t="shared" ca="1" si="76"/>
        <v>3</v>
      </c>
      <c r="AP371" s="28" t="s">
        <v>127</v>
      </c>
      <c r="AQ371" s="25" t="s">
        <v>128</v>
      </c>
      <c r="AR371" s="28" t="s">
        <v>111</v>
      </c>
      <c r="AS371" s="28" t="s">
        <v>2467</v>
      </c>
      <c r="AT371" s="28" t="s">
        <v>1804</v>
      </c>
      <c r="AU371" s="23" t="s">
        <v>114</v>
      </c>
      <c r="AV371" s="23" t="s">
        <v>115</v>
      </c>
      <c r="AW371" s="25" t="s">
        <v>128</v>
      </c>
      <c r="AX371" s="25" t="s">
        <v>128</v>
      </c>
      <c r="AY371" s="25" t="s">
        <v>128</v>
      </c>
      <c r="AZ371" s="25" t="s">
        <v>128</v>
      </c>
      <c r="BA371" s="25" t="s">
        <v>128</v>
      </c>
      <c r="BB371" s="25" t="s">
        <v>128</v>
      </c>
      <c r="BC371" s="25" t="s">
        <v>128</v>
      </c>
      <c r="BD371" s="25" t="s">
        <v>128</v>
      </c>
      <c r="BE371" s="25" t="s">
        <v>128</v>
      </c>
      <c r="BF371" s="25" t="s">
        <v>128</v>
      </c>
      <c r="BG371" s="25" t="s">
        <v>128</v>
      </c>
      <c r="BH371" s="25" t="s">
        <v>128</v>
      </c>
      <c r="BI371" s="25" t="s">
        <v>114</v>
      </c>
      <c r="BJ371" s="23" t="s">
        <v>128</v>
      </c>
      <c r="BK371" t="s">
        <v>1110</v>
      </c>
      <c r="BL371" s="23" t="s">
        <v>1608</v>
      </c>
      <c r="BM371" s="28">
        <v>3218680</v>
      </c>
      <c r="BN371" s="72">
        <f t="shared" si="77"/>
        <v>6.4373599999999996E-3</v>
      </c>
    </row>
    <row r="372" spans="1:66" ht="15">
      <c r="A372" s="28">
        <v>368</v>
      </c>
      <c r="B372" s="23" t="s">
        <v>1609</v>
      </c>
      <c r="C372" s="28" t="s">
        <v>1738</v>
      </c>
      <c r="D372" s="23" t="s">
        <v>1614</v>
      </c>
      <c r="E372" s="43">
        <f ca="1">IF(AW372="Y","Defaulted",IF(OR(IFERROR(_xlfn.XLOOKUP(I372,Library!$J:$J,Library!$P:$P),AK372)=6,IFERROR(_xlfn.XLOOKUP(I372,Library!$J:$J,Library!$P:$P),AK372)=7),"N/A",AO372))</f>
        <v>3</v>
      </c>
      <c r="F372" s="25" t="str">
        <f t="shared" si="67"/>
        <v>Y</v>
      </c>
      <c r="G372" s="25" t="str">
        <f t="shared" si="68"/>
        <v>N</v>
      </c>
      <c r="H372" s="25" t="s">
        <v>110</v>
      </c>
      <c r="I372" s="29" t="s">
        <v>2037</v>
      </c>
      <c r="J372" s="44" t="str">
        <f t="shared" ref="J372:J390" si="78">IF(AQ372="Y","存款证",
IF(BF372="Y","应急可转债",
IF(BK372="Government","主权债",
IF(AND(BF372="N",BE372="Y"),"永续债/优先股",
IF(AND(BF372="N",BG372="Y"),"保释债（Bail in feature）",
IF(AND(BF372="N",OR(AY372="Y",AZ372="5")),"可转换/可交换债券",
IF(AND(BF372="N",BE372="N",BG372="N",BH372="Y"),"多担保人债券",
IF(AND(AK372&lt;5,T372="N",V372="N",AX372="N"),"投资级别优先普通债",
IF(AND(AK372&lt;5,OR(T372="Y",V372="Y"),AX372="N"),"投资级别优先可赎回/可售回债",
IF(AND(AK372&lt;5,T372="N",V372="N",AX372="Y"),"投资级别次级普通债",
IF(AND(AK372&lt;5,OR(T372="Y",V372="Y"),AX372="Y"),"投资级别次级可赎回/可售回债",
IF(AND(OR(AK372=5,AK372=6,AK372=7),T372="N",V372="N",AX372="N"),"非投资级/无评级优先普通债",
IF(AND(OR(AK372=5,AK372=6,AK372=7),OR(T372="Y",V372="Y"),AX372="N"),"非投资级/无评级优先可赎回/可售回债",
IF(AND(OR(AK372=5,AK372=6,AK372=7),T372="N",V372="N",AX372="Y"),"非投资级/无评级次级普通债",
IF(AND(OR(AK372=5,AK372=6,AK372=7),OR(T372="Y",V372="Y"),AX372="Y"),"非投资级/无评级次级可赎回/可售回债")))))))))))))))</f>
        <v>投资级别优先可赎回/可售回债</v>
      </c>
      <c r="K372" s="23" t="s">
        <v>20</v>
      </c>
      <c r="L372" s="29">
        <v>100.145</v>
      </c>
      <c r="M372" s="29">
        <v>100.215</v>
      </c>
      <c r="N372" s="29">
        <v>2.2824645379677957</v>
      </c>
      <c r="O372" s="29">
        <v>1.9089186284626023</v>
      </c>
      <c r="P372" s="30">
        <v>3.1</v>
      </c>
      <c r="Q372" s="27" t="s">
        <v>107</v>
      </c>
      <c r="R372" s="31">
        <v>1</v>
      </c>
      <c r="S372" s="25" t="s">
        <v>3672</v>
      </c>
      <c r="T372" s="25" t="s">
        <v>110</v>
      </c>
      <c r="U372" s="25" t="s">
        <v>3670</v>
      </c>
      <c r="V372" s="25" t="s">
        <v>128</v>
      </c>
      <c r="W372" s="23" t="s">
        <v>984</v>
      </c>
      <c r="X372" s="23" t="s">
        <v>8</v>
      </c>
      <c r="Y372" s="23" t="s">
        <v>8</v>
      </c>
      <c r="Z372" s="23" t="s">
        <v>1066</v>
      </c>
      <c r="AA372" s="23" t="s">
        <v>1041</v>
      </c>
      <c r="AB372" s="23" t="s">
        <v>988</v>
      </c>
      <c r="AC372" s="23" t="s">
        <v>2387</v>
      </c>
      <c r="AD372" s="25">
        <f t="shared" ca="1" si="73"/>
        <v>0.20273972602739726</v>
      </c>
      <c r="AE372" s="32">
        <v>2500000000</v>
      </c>
      <c r="AF372" s="33">
        <f>VLOOKUP(J372,Library!A:B,2,0)</f>
        <v>1</v>
      </c>
      <c r="AG372" s="33">
        <f>VLOOKUP(J372,Library!A:G,7,0)</f>
        <v>3</v>
      </c>
      <c r="AH372" s="28">
        <f>VLOOKUP(W372,Library!W:X,2,0)</f>
        <v>4</v>
      </c>
      <c r="AI372" s="28" t="str">
        <f>VLOOKUP(X372,Library!Y:Z,2,0)</f>
        <v>N/A</v>
      </c>
      <c r="AJ372" s="28" t="str">
        <f>VLOOKUP(Y372,Library!AA:AB,2,0)</f>
        <v>N/A</v>
      </c>
      <c r="AK372" s="33">
        <f>IF(MAX(AH372,AI372,AJ372)=0,VLOOKUP(I372,Library!$J:$P,7,0),MAX(AH372,AI372,AJ372))</f>
        <v>4</v>
      </c>
      <c r="AL372" s="33">
        <f t="shared" ca="1" si="74"/>
        <v>2</v>
      </c>
      <c r="AM372" s="33">
        <f>VLOOKUP(AB372,Library!T:U,2,0)</f>
        <v>5</v>
      </c>
      <c r="AN372" s="34">
        <f t="shared" ca="1" si="75"/>
        <v>2.5500000000000003</v>
      </c>
      <c r="AO372" s="33">
        <f t="shared" ca="1" si="76"/>
        <v>3</v>
      </c>
      <c r="AP372" s="28" t="s">
        <v>127</v>
      </c>
      <c r="AQ372" s="25" t="s">
        <v>128</v>
      </c>
      <c r="AR372" s="28" t="s">
        <v>2508</v>
      </c>
      <c r="AS372" s="28" t="s">
        <v>2509</v>
      </c>
      <c r="AT372" s="28" t="s">
        <v>1614</v>
      </c>
      <c r="AU372" s="23" t="s">
        <v>2722</v>
      </c>
      <c r="AV372" s="23" t="s">
        <v>35</v>
      </c>
      <c r="AW372" s="25" t="s">
        <v>128</v>
      </c>
      <c r="AX372" s="25" t="s">
        <v>128</v>
      </c>
      <c r="AY372" s="25" t="s">
        <v>128</v>
      </c>
      <c r="AZ372" s="25" t="s">
        <v>128</v>
      </c>
      <c r="BA372" s="25" t="s">
        <v>128</v>
      </c>
      <c r="BB372" s="25" t="s">
        <v>128</v>
      </c>
      <c r="BC372" s="25" t="s">
        <v>128</v>
      </c>
      <c r="BD372" s="25" t="s">
        <v>128</v>
      </c>
      <c r="BE372" s="25" t="s">
        <v>128</v>
      </c>
      <c r="BF372" s="25" t="s">
        <v>128</v>
      </c>
      <c r="BG372" s="25" t="s">
        <v>128</v>
      </c>
      <c r="BH372" s="25" t="s">
        <v>128</v>
      </c>
      <c r="BI372" s="25" t="s">
        <v>114</v>
      </c>
      <c r="BJ372" s="23" t="s">
        <v>128</v>
      </c>
      <c r="BK372" t="s">
        <v>1042</v>
      </c>
      <c r="BL372" s="23" t="s">
        <v>1609</v>
      </c>
      <c r="BM372" s="28">
        <v>24213252</v>
      </c>
      <c r="BN372" s="72">
        <f t="shared" si="77"/>
        <v>9.6853007999999994E-3</v>
      </c>
    </row>
    <row r="373" spans="1:66" ht="15">
      <c r="A373" s="28">
        <v>369</v>
      </c>
      <c r="B373" s="23" t="s">
        <v>1610</v>
      </c>
      <c r="C373" s="28" t="s">
        <v>1739</v>
      </c>
      <c r="D373" s="23" t="s">
        <v>1615</v>
      </c>
      <c r="E373" s="43">
        <f ca="1">IF(AW373="Y","Defaulted",IF(OR(IFERROR(_xlfn.XLOOKUP(I373,Library!$J:$J,Library!$P:$P),AK373)=6,IFERROR(_xlfn.XLOOKUP(I373,Library!$J:$J,Library!$P:$P),AK373)=7),"N/A",AO373))</f>
        <v>3</v>
      </c>
      <c r="F373" s="25" t="str">
        <f t="shared" si="67"/>
        <v>N</v>
      </c>
      <c r="G373" s="25" t="str">
        <f t="shared" si="68"/>
        <v>N</v>
      </c>
      <c r="H373" s="25" t="s">
        <v>110</v>
      </c>
      <c r="I373" s="29" t="s">
        <v>2039</v>
      </c>
      <c r="J373" s="44" t="str">
        <f t="shared" si="78"/>
        <v>投资级别优先普通债</v>
      </c>
      <c r="K373" s="23" t="s">
        <v>20</v>
      </c>
      <c r="L373" s="29">
        <v>100.05500000000001</v>
      </c>
      <c r="M373" s="29">
        <v>100.095</v>
      </c>
      <c r="N373" s="29">
        <v>1.5092671605039094</v>
      </c>
      <c r="O373" s="29">
        <v>0.30581669007407764</v>
      </c>
      <c r="P373" s="30">
        <v>3.2</v>
      </c>
      <c r="Q373" s="27" t="s">
        <v>107</v>
      </c>
      <c r="R373" s="31">
        <v>2</v>
      </c>
      <c r="S373" s="25" t="s">
        <v>3707</v>
      </c>
      <c r="T373" s="25" t="s">
        <v>128</v>
      </c>
      <c r="U373" s="25" t="s">
        <v>3496</v>
      </c>
      <c r="V373" s="25" t="s">
        <v>128</v>
      </c>
      <c r="W373" s="23" t="s">
        <v>984</v>
      </c>
      <c r="X373" s="23" t="s">
        <v>8</v>
      </c>
      <c r="Y373" s="23" t="s">
        <v>8</v>
      </c>
      <c r="Z373" s="23" t="s">
        <v>1066</v>
      </c>
      <c r="AA373" s="23" t="s">
        <v>1041</v>
      </c>
      <c r="AB373" s="23" t="s">
        <v>988</v>
      </c>
      <c r="AC373" s="23" t="s">
        <v>2267</v>
      </c>
      <c r="AD373" s="25">
        <f t="shared" ca="1" si="73"/>
        <v>4.9315068493150684E-2</v>
      </c>
      <c r="AE373" s="32">
        <v>2800000000</v>
      </c>
      <c r="AF373" s="33">
        <f>VLOOKUP(J373,Library!A:B,2,0)</f>
        <v>1</v>
      </c>
      <c r="AG373" s="33">
        <f>VLOOKUP(J373,Library!A:G,7,0)</f>
        <v>3</v>
      </c>
      <c r="AH373" s="28">
        <f>VLOOKUP(W373,Library!W:X,2,0)</f>
        <v>4</v>
      </c>
      <c r="AI373" s="28" t="str">
        <f>VLOOKUP(X373,Library!Y:Z,2,0)</f>
        <v>N/A</v>
      </c>
      <c r="AJ373" s="28" t="str">
        <f>VLOOKUP(Y373,Library!AA:AB,2,0)</f>
        <v>N/A</v>
      </c>
      <c r="AK373" s="33">
        <f>IF(MAX(AH373,AI373,AJ373)=0,VLOOKUP(I373,Library!$J:$P,7,0),MAX(AH373,AI373,AJ373))</f>
        <v>4</v>
      </c>
      <c r="AL373" s="33">
        <f t="shared" ca="1" si="74"/>
        <v>2</v>
      </c>
      <c r="AM373" s="33">
        <f>VLOOKUP(AB373,Library!T:U,2,0)</f>
        <v>5</v>
      </c>
      <c r="AN373" s="34">
        <f t="shared" ca="1" si="75"/>
        <v>2.5500000000000003</v>
      </c>
      <c r="AO373" s="33">
        <f t="shared" ca="1" si="76"/>
        <v>3</v>
      </c>
      <c r="AP373" s="28" t="s">
        <v>127</v>
      </c>
      <c r="AQ373" s="25" t="s">
        <v>128</v>
      </c>
      <c r="AR373" s="28" t="s">
        <v>2723</v>
      </c>
      <c r="AS373" s="28" t="s">
        <v>2724</v>
      </c>
      <c r="AT373" s="28" t="s">
        <v>1873</v>
      </c>
      <c r="AU373" s="23" t="s">
        <v>114</v>
      </c>
      <c r="AV373" s="23" t="s">
        <v>115</v>
      </c>
      <c r="AW373" s="25" t="s">
        <v>128</v>
      </c>
      <c r="AX373" s="25" t="s">
        <v>128</v>
      </c>
      <c r="AY373" s="25" t="s">
        <v>128</v>
      </c>
      <c r="AZ373" s="25" t="s">
        <v>128</v>
      </c>
      <c r="BA373" s="25" t="s">
        <v>128</v>
      </c>
      <c r="BB373" s="25" t="s">
        <v>128</v>
      </c>
      <c r="BC373" s="25" t="s">
        <v>128</v>
      </c>
      <c r="BD373" s="25" t="s">
        <v>128</v>
      </c>
      <c r="BE373" s="25" t="s">
        <v>128</v>
      </c>
      <c r="BF373" s="25" t="s">
        <v>128</v>
      </c>
      <c r="BG373" s="25" t="s">
        <v>128</v>
      </c>
      <c r="BH373" s="25" t="s">
        <v>128</v>
      </c>
      <c r="BI373" s="25" t="s">
        <v>114</v>
      </c>
      <c r="BJ373" s="23" t="s">
        <v>128</v>
      </c>
      <c r="BK373" t="s">
        <v>1042</v>
      </c>
      <c r="BL373" s="23" t="s">
        <v>1610</v>
      </c>
      <c r="BM373" s="28">
        <v>36000000</v>
      </c>
      <c r="BN373" s="72">
        <f t="shared" si="77"/>
        <v>1.2857142857142857E-2</v>
      </c>
    </row>
    <row r="374" spans="1:66" ht="15">
      <c r="A374" s="28">
        <v>370</v>
      </c>
      <c r="B374" s="23" t="s">
        <v>1611</v>
      </c>
      <c r="C374" s="28" t="s">
        <v>1740</v>
      </c>
      <c r="D374" s="23" t="s">
        <v>1616</v>
      </c>
      <c r="E374" s="43">
        <f ca="1">IF(AW374="Y","Defaulted",IF(OR(IFERROR(_xlfn.XLOOKUP(I374,Library!$J:$J,Library!$P:$P),AK374)=6,IFERROR(_xlfn.XLOOKUP(I374,Library!$J:$J,Library!$P:$P),AK374)=7),"N/A",AO374))</f>
        <v>4</v>
      </c>
      <c r="F374" s="25" t="str">
        <f t="shared" si="67"/>
        <v>Y</v>
      </c>
      <c r="G374" s="25" t="str">
        <f t="shared" si="68"/>
        <v>Y</v>
      </c>
      <c r="H374" s="25" t="s">
        <v>110</v>
      </c>
      <c r="I374" s="29" t="s">
        <v>613</v>
      </c>
      <c r="J374" s="44" t="str">
        <f t="shared" si="78"/>
        <v>保释债（Bail in feature）</v>
      </c>
      <c r="K374" s="23" t="s">
        <v>25</v>
      </c>
      <c r="L374" s="29">
        <v>100.17100000000001</v>
      </c>
      <c r="M374" s="29">
        <v>100.20699999999999</v>
      </c>
      <c r="N374" s="29">
        <v>3.239989113891887</v>
      </c>
      <c r="O374" s="29">
        <v>3.2077382470150693</v>
      </c>
      <c r="P374" s="30">
        <v>3.4</v>
      </c>
      <c r="Q374" s="27" t="s">
        <v>107</v>
      </c>
      <c r="R374" s="31">
        <v>1</v>
      </c>
      <c r="S374" s="25" t="s">
        <v>3770</v>
      </c>
      <c r="T374" s="25" t="s">
        <v>110</v>
      </c>
      <c r="U374" s="25" t="s">
        <v>3770</v>
      </c>
      <c r="V374" s="25" t="s">
        <v>128</v>
      </c>
      <c r="W374" s="23" t="s">
        <v>980</v>
      </c>
      <c r="X374" s="23" t="s">
        <v>981</v>
      </c>
      <c r="Y374" s="23" t="s">
        <v>974</v>
      </c>
      <c r="Z374" s="23" t="s">
        <v>1066</v>
      </c>
      <c r="AA374" s="23" t="s">
        <v>114</v>
      </c>
      <c r="AB374" s="23" t="s">
        <v>988</v>
      </c>
      <c r="AC374" s="23" t="s">
        <v>2380</v>
      </c>
      <c r="AD374" s="25">
        <f t="shared" ca="1" si="73"/>
        <v>1.1643835616438356</v>
      </c>
      <c r="AE374" s="32">
        <v>2750000000</v>
      </c>
      <c r="AF374" s="33">
        <f>VLOOKUP(J374,Library!A:B,2,0)</f>
        <v>3</v>
      </c>
      <c r="AG374" s="33">
        <f>VLOOKUP(J374,Library!A:G,7,0)</f>
        <v>3</v>
      </c>
      <c r="AH374" s="28">
        <f>VLOOKUP(W374,Library!W:X,2,0)</f>
        <v>3</v>
      </c>
      <c r="AI374" s="28">
        <f>VLOOKUP(X374,Library!Y:Z,2,0)</f>
        <v>3</v>
      </c>
      <c r="AJ374" s="28">
        <f>VLOOKUP(Y374,Library!AA:AB,2,0)</f>
        <v>3</v>
      </c>
      <c r="AK374" s="33">
        <f>IF(MAX(AH374,AI374,AJ374)=0,VLOOKUP(I374,Library!$J:$P,7,0),MAX(AH374,AI374,AJ374))</f>
        <v>3</v>
      </c>
      <c r="AL374" s="33">
        <f t="shared" ca="1" si="74"/>
        <v>3</v>
      </c>
      <c r="AM374" s="33">
        <f>VLOOKUP(AB374,Library!T:U,2,0)</f>
        <v>5</v>
      </c>
      <c r="AN374" s="34">
        <f t="shared" ca="1" si="75"/>
        <v>3.0999999999999996</v>
      </c>
      <c r="AO374" s="33">
        <f t="shared" ca="1" si="76"/>
        <v>4</v>
      </c>
      <c r="AP374" s="28" t="s">
        <v>386</v>
      </c>
      <c r="AQ374" s="25" t="s">
        <v>128</v>
      </c>
      <c r="AR374" s="28" t="s">
        <v>615</v>
      </c>
      <c r="AS374" s="28" t="s">
        <v>616</v>
      </c>
      <c r="AT374" s="28" t="s">
        <v>1616</v>
      </c>
      <c r="AU374" s="23" t="s">
        <v>2725</v>
      </c>
      <c r="AV374" s="23" t="s">
        <v>35</v>
      </c>
      <c r="AW374" s="25" t="s">
        <v>128</v>
      </c>
      <c r="AX374" s="25" t="s">
        <v>128</v>
      </c>
      <c r="AY374" s="25" t="s">
        <v>128</v>
      </c>
      <c r="AZ374" s="25" t="s">
        <v>128</v>
      </c>
      <c r="BA374" s="25" t="s">
        <v>128</v>
      </c>
      <c r="BB374" s="25" t="s">
        <v>128</v>
      </c>
      <c r="BC374" s="25" t="s">
        <v>128</v>
      </c>
      <c r="BD374" s="25" t="s">
        <v>128</v>
      </c>
      <c r="BE374" s="25" t="s">
        <v>128</v>
      </c>
      <c r="BF374" s="25" t="s">
        <v>128</v>
      </c>
      <c r="BG374" s="25" t="s">
        <v>110</v>
      </c>
      <c r="BH374" s="25" t="s">
        <v>128</v>
      </c>
      <c r="BI374" s="25" t="s">
        <v>114</v>
      </c>
      <c r="BJ374" s="23" t="s">
        <v>128</v>
      </c>
      <c r="BK374" t="s">
        <v>1042</v>
      </c>
      <c r="BL374" s="23" t="s">
        <v>1611</v>
      </c>
      <c r="BM374" s="28">
        <v>38000000</v>
      </c>
      <c r="BN374" s="72">
        <f t="shared" si="77"/>
        <v>1.3818181818181818E-2</v>
      </c>
    </row>
    <row r="375" spans="1:66" ht="15">
      <c r="A375" s="28">
        <v>371</v>
      </c>
      <c r="B375" s="23" t="s">
        <v>1612</v>
      </c>
      <c r="C375" s="28" t="s">
        <v>1741</v>
      </c>
      <c r="D375" s="23" t="s">
        <v>2780</v>
      </c>
      <c r="E375" s="43">
        <f ca="1">IF(AW375="Y","Defaulted",IF(OR(IFERROR(_xlfn.XLOOKUP(I375,Library!$J:$J,Library!$P:$P),AK375)=6,IFERROR(_xlfn.XLOOKUP(I375,Library!$J:$J,Library!$P:$P),AK375)=7),"N/A",AO375))</f>
        <v>3</v>
      </c>
      <c r="F375" s="25" t="str">
        <f t="shared" si="67"/>
        <v>N</v>
      </c>
      <c r="G375" s="25" t="str">
        <f t="shared" si="68"/>
        <v>N</v>
      </c>
      <c r="H375" s="25" t="s">
        <v>110</v>
      </c>
      <c r="I375" s="29" t="s">
        <v>1999</v>
      </c>
      <c r="J375" s="44" t="str">
        <f t="shared" si="78"/>
        <v>投资级别优先普通债</v>
      </c>
      <c r="K375" s="27" t="s">
        <v>800</v>
      </c>
      <c r="L375" s="29">
        <v>102.764</v>
      </c>
      <c r="M375" s="29">
        <v>103.051</v>
      </c>
      <c r="N375" s="29">
        <v>2.2663008068959991</v>
      </c>
      <c r="O375" s="29">
        <v>2.1356609971164766</v>
      </c>
      <c r="P375" s="30">
        <v>3.55</v>
      </c>
      <c r="Q375" s="27" t="s">
        <v>107</v>
      </c>
      <c r="R375" s="31">
        <v>2</v>
      </c>
      <c r="S375" s="25" t="s">
        <v>3526</v>
      </c>
      <c r="T375" s="25" t="s">
        <v>128</v>
      </c>
      <c r="U375" s="25" t="s">
        <v>3496</v>
      </c>
      <c r="V375" s="25" t="s">
        <v>128</v>
      </c>
      <c r="W375" s="23" t="s">
        <v>8</v>
      </c>
      <c r="X375" s="23" t="s">
        <v>977</v>
      </c>
      <c r="Y375" s="23" t="s">
        <v>8</v>
      </c>
      <c r="Z375" s="23" t="s">
        <v>1066</v>
      </c>
      <c r="AA375" s="23" t="s">
        <v>1041</v>
      </c>
      <c r="AB375" s="23" t="s">
        <v>988</v>
      </c>
      <c r="AC375" s="23" t="s">
        <v>2388</v>
      </c>
      <c r="AD375" s="25">
        <f t="shared" ca="1" si="73"/>
        <v>2.2383561643835614</v>
      </c>
      <c r="AE375" s="32">
        <v>700000000</v>
      </c>
      <c r="AF375" s="33">
        <f>VLOOKUP(J375,Library!A:B,2,0)</f>
        <v>1</v>
      </c>
      <c r="AG375" s="33">
        <f>VLOOKUP(J375,Library!A:G,7,0)</f>
        <v>3</v>
      </c>
      <c r="AH375" s="28" t="str">
        <f>VLOOKUP(W375,Library!W:X,2,0)</f>
        <v>N/A</v>
      </c>
      <c r="AI375" s="28">
        <f>VLOOKUP(X375,Library!Y:Z,2,0)</f>
        <v>3</v>
      </c>
      <c r="AJ375" s="28" t="str">
        <f>VLOOKUP(Y375,Library!AA:AB,2,0)</f>
        <v>N/A</v>
      </c>
      <c r="AK375" s="33">
        <f>IF(MAX(AH375,AI375,AJ375)=0,VLOOKUP(I375,Library!$J:$P,7,0),MAX(AH375,AI375,AJ375))</f>
        <v>3</v>
      </c>
      <c r="AL375" s="33">
        <f t="shared" ref="AL375:AL401" ca="1" si="79">IF(AND(AD375&gt;=0,AD375&lt;=1),2,IF(AND(AD375&gt;1,AD375&lt;=5),3,IF(AND(AD375&gt;5,AD375&lt;=10),4,IF(OR(AD375&gt;10,AD375=""),5,""))))</f>
        <v>3</v>
      </c>
      <c r="AM375" s="33">
        <f>VLOOKUP(AB375,Library!T:U,2,0)</f>
        <v>5</v>
      </c>
      <c r="AN375" s="34">
        <f t="shared" ref="AN375:AN401" ca="1" si="80">AF375*0.35+AG375*0.25+AK375*0.25+AL375*0.1+AM375*0.05</f>
        <v>2.4000000000000004</v>
      </c>
      <c r="AO375" s="33">
        <f t="shared" ref="AO375:AO401" ca="1" si="81">IF(AND(AN375&gt;=1,AN375&lt;=1.45),1,IF(AND(AN375&gt;1.45,AN375&lt;=2.1),2,IF(AND(AN375&gt;2.1,AN375&lt;=2.95),3,IF(AND(AN375&gt;2.95,AN375&lt;=3.65),4,IF(AND(AN375&gt;3.65,AN375&lt;=5),5,"")))))</f>
        <v>3</v>
      </c>
      <c r="AP375" s="28" t="s">
        <v>127</v>
      </c>
      <c r="AQ375" s="25" t="s">
        <v>128</v>
      </c>
      <c r="AR375" s="28" t="s">
        <v>2640</v>
      </c>
      <c r="AS375" s="28" t="s">
        <v>2642</v>
      </c>
      <c r="AT375" s="28" t="s">
        <v>1864</v>
      </c>
      <c r="AU375" s="23" t="s">
        <v>114</v>
      </c>
      <c r="AV375" s="23" t="s">
        <v>115</v>
      </c>
      <c r="AW375" s="25" t="s">
        <v>128</v>
      </c>
      <c r="AX375" s="25" t="s">
        <v>128</v>
      </c>
      <c r="AY375" s="25" t="s">
        <v>128</v>
      </c>
      <c r="AZ375" s="25" t="s">
        <v>128</v>
      </c>
      <c r="BA375" s="25" t="s">
        <v>128</v>
      </c>
      <c r="BB375" s="25" t="s">
        <v>128</v>
      </c>
      <c r="BC375" s="25" t="s">
        <v>128</v>
      </c>
      <c r="BD375" s="25" t="s">
        <v>128</v>
      </c>
      <c r="BE375" s="25" t="s">
        <v>128</v>
      </c>
      <c r="BF375" s="25" t="s">
        <v>128</v>
      </c>
      <c r="BG375" s="25" t="s">
        <v>128</v>
      </c>
      <c r="BH375" s="25" t="s">
        <v>128</v>
      </c>
      <c r="BI375" s="25" t="s">
        <v>114</v>
      </c>
      <c r="BJ375" s="23" t="s">
        <v>128</v>
      </c>
      <c r="BK375" t="s">
        <v>1042</v>
      </c>
      <c r="BL375" s="23" t="s">
        <v>1612</v>
      </c>
      <c r="BM375" s="28">
        <v>22000000</v>
      </c>
      <c r="BN375" s="72">
        <f t="shared" si="77"/>
        <v>3.1428571428571431E-2</v>
      </c>
    </row>
    <row r="376" spans="1:66" ht="15">
      <c r="A376" s="28">
        <v>372</v>
      </c>
      <c r="B376" s="23" t="s">
        <v>1619</v>
      </c>
      <c r="C376" s="28" t="s">
        <v>1742</v>
      </c>
      <c r="D376" s="23" t="s">
        <v>699</v>
      </c>
      <c r="E376" s="43">
        <f ca="1">IF(AW376="Y","Defaulted",IF(OR(IFERROR(_xlfn.XLOOKUP(I376,Library!$J:$J,Library!$P:$P),AK376)=6,IFERROR(_xlfn.XLOOKUP(I376,Library!$J:$J,Library!$P:$P),AK376)=7),"N/A",AO376))</f>
        <v>4</v>
      </c>
      <c r="F376" s="25" t="str">
        <f t="shared" si="67"/>
        <v>Y</v>
      </c>
      <c r="G376" s="25" t="str">
        <f t="shared" si="68"/>
        <v>Y</v>
      </c>
      <c r="H376" s="25" t="s">
        <v>128</v>
      </c>
      <c r="I376" s="29" t="s">
        <v>1923</v>
      </c>
      <c r="J376" s="44" t="str">
        <f t="shared" si="78"/>
        <v>投资级别次级可赎回/可售回债</v>
      </c>
      <c r="K376" s="23" t="s">
        <v>25</v>
      </c>
      <c r="L376" s="29">
        <v>94.296000000000006</v>
      </c>
      <c r="M376" s="29">
        <v>94.575000000000003</v>
      </c>
      <c r="N376" s="29">
        <v>3.8552765342481052</v>
      </c>
      <c r="O376" s="29">
        <v>3.8106018709810647</v>
      </c>
      <c r="P376" s="30">
        <v>0.88</v>
      </c>
      <c r="Q376" s="27" t="s">
        <v>107</v>
      </c>
      <c r="R376" s="31">
        <v>1</v>
      </c>
      <c r="S376" s="25" t="s">
        <v>3656</v>
      </c>
      <c r="T376" s="25" t="s">
        <v>110</v>
      </c>
      <c r="U376" s="25" t="s">
        <v>3771</v>
      </c>
      <c r="V376" s="25" t="s">
        <v>128</v>
      </c>
      <c r="W376" s="23" t="s">
        <v>974</v>
      </c>
      <c r="X376" s="23" t="s">
        <v>977</v>
      </c>
      <c r="Y376" s="23" t="s">
        <v>77</v>
      </c>
      <c r="Z376" s="23" t="s">
        <v>1092</v>
      </c>
      <c r="AA376" s="23" t="s">
        <v>114</v>
      </c>
      <c r="AB376" s="23" t="s">
        <v>964</v>
      </c>
      <c r="AC376" s="23" t="s">
        <v>2389</v>
      </c>
      <c r="AD376" s="25">
        <f t="shared" ca="1" si="73"/>
        <v>7.3671232876712329</v>
      </c>
      <c r="AE376" s="32">
        <v>750000000</v>
      </c>
      <c r="AF376" s="33">
        <f>VLOOKUP(J376,Library!A:B,2,0)</f>
        <v>3</v>
      </c>
      <c r="AG376" s="33">
        <f>VLOOKUP(J376,Library!A:G,7,0)</f>
        <v>3</v>
      </c>
      <c r="AH376" s="28">
        <f>VLOOKUP(W376,Library!W:X,2,0)</f>
        <v>3</v>
      </c>
      <c r="AI376" s="28">
        <f>VLOOKUP(X376,Library!Y:Z,2,0)</f>
        <v>3</v>
      </c>
      <c r="AJ376" s="28">
        <f>VLOOKUP(Y376,Library!AA:AB,2,0)</f>
        <v>3</v>
      </c>
      <c r="AK376" s="33">
        <f>IF(MAX(AH376,AI376,AJ376)=0,VLOOKUP(I376,Library!$J:$P,7,0),MAX(AH376,AI376,AJ376))</f>
        <v>3</v>
      </c>
      <c r="AL376" s="33">
        <f t="shared" ca="1" si="79"/>
        <v>4</v>
      </c>
      <c r="AM376" s="33">
        <f>VLOOKUP(AB376,Library!T:U,2,0)</f>
        <v>1</v>
      </c>
      <c r="AN376" s="34">
        <f t="shared" ca="1" si="80"/>
        <v>2.9999999999999996</v>
      </c>
      <c r="AO376" s="33">
        <f t="shared" ca="1" si="81"/>
        <v>4</v>
      </c>
      <c r="AP376" s="28" t="s">
        <v>127</v>
      </c>
      <c r="AQ376" s="25" t="s">
        <v>128</v>
      </c>
      <c r="AR376" s="28" t="s">
        <v>2501</v>
      </c>
      <c r="AS376" s="28" t="s">
        <v>2502</v>
      </c>
      <c r="AT376" s="28" t="s">
        <v>1712</v>
      </c>
      <c r="AU376" s="23" t="s">
        <v>2727</v>
      </c>
      <c r="AV376" s="23" t="s">
        <v>35</v>
      </c>
      <c r="AW376" s="25" t="s">
        <v>128</v>
      </c>
      <c r="AX376" s="25" t="s">
        <v>110</v>
      </c>
      <c r="AY376" s="25" t="s">
        <v>128</v>
      </c>
      <c r="AZ376" s="25" t="s">
        <v>128</v>
      </c>
      <c r="BA376" s="25" t="s">
        <v>128</v>
      </c>
      <c r="BB376" s="25" t="s">
        <v>128</v>
      </c>
      <c r="BC376" s="25" t="s">
        <v>128</v>
      </c>
      <c r="BD376" s="25" t="s">
        <v>128</v>
      </c>
      <c r="BE376" s="25" t="s">
        <v>128</v>
      </c>
      <c r="BF376" s="25" t="s">
        <v>128</v>
      </c>
      <c r="BG376" s="25" t="s">
        <v>128</v>
      </c>
      <c r="BH376" s="25" t="s">
        <v>128</v>
      </c>
      <c r="BI376" s="25" t="s">
        <v>114</v>
      </c>
      <c r="BJ376" s="23" t="s">
        <v>128</v>
      </c>
      <c r="BK376" t="s">
        <v>1042</v>
      </c>
      <c r="BL376" s="23" t="s">
        <v>1619</v>
      </c>
      <c r="BM376" s="28">
        <v>54259298</v>
      </c>
      <c r="BN376" s="72">
        <f t="shared" si="77"/>
        <v>7.2345730666666663E-2</v>
      </c>
    </row>
    <row r="377" spans="1:66" ht="15">
      <c r="A377" s="28">
        <v>373</v>
      </c>
      <c r="B377" s="23" t="s">
        <v>1620</v>
      </c>
      <c r="C377" s="28" t="s">
        <v>1743</v>
      </c>
      <c r="D377" s="23" t="s">
        <v>1734</v>
      </c>
      <c r="E377" s="43">
        <f ca="1">IF(AW377="Y","Defaulted",IF(OR(IFERROR(_xlfn.XLOOKUP(I377,Library!$J:$J,Library!$P:$P),AK377)=6,IFERROR(_xlfn.XLOOKUP(I377,Library!$J:$J,Library!$P:$P),AK377)=7),"N/A",AO377))</f>
        <v>2</v>
      </c>
      <c r="F377" s="25" t="str">
        <f t="shared" si="67"/>
        <v>N</v>
      </c>
      <c r="G377" s="25" t="str">
        <f t="shared" si="68"/>
        <v>N</v>
      </c>
      <c r="H377" s="25" t="s">
        <v>128</v>
      </c>
      <c r="I377" s="29" t="s">
        <v>2044</v>
      </c>
      <c r="J377" s="44" t="str">
        <f t="shared" si="78"/>
        <v>投资级别优先普通债</v>
      </c>
      <c r="K377" s="23" t="s">
        <v>25</v>
      </c>
      <c r="L377" s="29">
        <v>99.227000000000004</v>
      </c>
      <c r="M377" s="29">
        <v>99.278000000000006</v>
      </c>
      <c r="N377" s="29">
        <v>2.6780589003522355</v>
      </c>
      <c r="O377" s="29">
        <v>2.549708687339316</v>
      </c>
      <c r="P377" s="30">
        <v>0.75</v>
      </c>
      <c r="Q377" s="27" t="s">
        <v>107</v>
      </c>
      <c r="R377" s="31">
        <v>1</v>
      </c>
      <c r="S377" s="25" t="s">
        <v>3557</v>
      </c>
      <c r="T377" s="25" t="s">
        <v>128</v>
      </c>
      <c r="U377" s="25" t="s">
        <v>3496</v>
      </c>
      <c r="V377" s="25" t="s">
        <v>128</v>
      </c>
      <c r="W377" s="23" t="s">
        <v>969</v>
      </c>
      <c r="X377" s="23" t="s">
        <v>966</v>
      </c>
      <c r="Y377" s="23" t="s">
        <v>969</v>
      </c>
      <c r="Z377" s="23" t="s">
        <v>1066</v>
      </c>
      <c r="AA377" s="23" t="s">
        <v>114</v>
      </c>
      <c r="AB377" s="23" t="s">
        <v>964</v>
      </c>
      <c r="AC377" s="23" t="s">
        <v>2390</v>
      </c>
      <c r="AD377" s="25">
        <f t="shared" ca="1" si="73"/>
        <v>0.41643835616438357</v>
      </c>
      <c r="AE377" s="32">
        <v>1000000000</v>
      </c>
      <c r="AF377" s="33">
        <f>VLOOKUP(J377,Library!A:B,2,0)</f>
        <v>1</v>
      </c>
      <c r="AG377" s="33">
        <f>VLOOKUP(J377,Library!A:G,7,0)</f>
        <v>3</v>
      </c>
      <c r="AH377" s="28">
        <f>VLOOKUP(W377,Library!W:X,2,0)</f>
        <v>2</v>
      </c>
      <c r="AI377" s="28">
        <f>VLOOKUP(X377,Library!Y:Z,2,0)</f>
        <v>2</v>
      </c>
      <c r="AJ377" s="28">
        <f>VLOOKUP(Y377,Library!AA:AB,2,0)</f>
        <v>2</v>
      </c>
      <c r="AK377" s="33">
        <f>IF(MAX(AH377,AI377,AJ377)=0,VLOOKUP(I377,Library!$J:$P,7,0),MAX(AH377,AI377,AJ377))</f>
        <v>2</v>
      </c>
      <c r="AL377" s="33">
        <f t="shared" ca="1" si="79"/>
        <v>2</v>
      </c>
      <c r="AM377" s="33">
        <f>VLOOKUP(AB377,Library!T:U,2,0)</f>
        <v>1</v>
      </c>
      <c r="AN377" s="34">
        <f t="shared" ca="1" si="80"/>
        <v>1.85</v>
      </c>
      <c r="AO377" s="33">
        <f t="shared" ca="1" si="81"/>
        <v>2</v>
      </c>
      <c r="AP377" s="28" t="s">
        <v>386</v>
      </c>
      <c r="AQ377" s="25" t="s">
        <v>128</v>
      </c>
      <c r="AR377" s="28" t="s">
        <v>608</v>
      </c>
      <c r="AS377" s="28" t="s">
        <v>2728</v>
      </c>
      <c r="AT377" s="28" t="s">
        <v>1713</v>
      </c>
      <c r="AU377" s="23" t="s">
        <v>114</v>
      </c>
      <c r="AV377" s="23" t="s">
        <v>115</v>
      </c>
      <c r="AW377" s="25" t="s">
        <v>128</v>
      </c>
      <c r="AX377" s="25" t="s">
        <v>128</v>
      </c>
      <c r="AY377" s="25" t="s">
        <v>128</v>
      </c>
      <c r="AZ377" s="25" t="s">
        <v>128</v>
      </c>
      <c r="BA377" s="25" t="s">
        <v>128</v>
      </c>
      <c r="BB377" s="25" t="s">
        <v>128</v>
      </c>
      <c r="BC377" s="25" t="s">
        <v>128</v>
      </c>
      <c r="BD377" s="25" t="s">
        <v>128</v>
      </c>
      <c r="BE377" s="25" t="s">
        <v>128</v>
      </c>
      <c r="BF377" s="25" t="s">
        <v>128</v>
      </c>
      <c r="BG377" s="25" t="s">
        <v>128</v>
      </c>
      <c r="BH377" s="25" t="s">
        <v>128</v>
      </c>
      <c r="BI377" s="25" t="s">
        <v>114</v>
      </c>
      <c r="BJ377" s="23" t="s">
        <v>128</v>
      </c>
      <c r="BK377" t="s">
        <v>1042</v>
      </c>
      <c r="BL377" s="23" t="s">
        <v>1620</v>
      </c>
      <c r="BM377" s="28">
        <v>30643913</v>
      </c>
      <c r="BN377" s="72">
        <f t="shared" si="77"/>
        <v>3.0643912999999998E-2</v>
      </c>
    </row>
    <row r="378" spans="1:66" ht="15">
      <c r="A378" s="28">
        <v>374</v>
      </c>
      <c r="B378" s="23" t="s">
        <v>1621</v>
      </c>
      <c r="C378" s="28" t="s">
        <v>1744</v>
      </c>
      <c r="D378" s="23" t="s">
        <v>1734</v>
      </c>
      <c r="E378" s="43">
        <f ca="1">IF(AW378="Y","Defaulted",IF(OR(IFERROR(_xlfn.XLOOKUP(I378,Library!$J:$J,Library!$P:$P),AK378)=6,IFERROR(_xlfn.XLOOKUP(I378,Library!$J:$J,Library!$P:$P),AK378)=7),"N/A",AO378))</f>
        <v>5</v>
      </c>
      <c r="F378" s="25" t="str">
        <f t="shared" si="67"/>
        <v>Y</v>
      </c>
      <c r="G378" s="25" t="str">
        <f t="shared" si="68"/>
        <v>Y</v>
      </c>
      <c r="H378" s="25" t="s">
        <v>128</v>
      </c>
      <c r="I378" s="29" t="s">
        <v>2044</v>
      </c>
      <c r="J378" s="44" t="str">
        <f t="shared" si="78"/>
        <v>应急可转债</v>
      </c>
      <c r="K378" s="23" t="s">
        <v>25</v>
      </c>
      <c r="L378" s="29">
        <v>99.975999999999999</v>
      </c>
      <c r="M378" s="29">
        <v>100.011</v>
      </c>
      <c r="N378" s="29">
        <v>9.3687433230826116</v>
      </c>
      <c r="O378" s="29">
        <v>-3.3234613775810078</v>
      </c>
      <c r="P378" s="30">
        <v>0.66900000000000004</v>
      </c>
      <c r="Q378" s="27" t="s">
        <v>107</v>
      </c>
      <c r="R378" s="31">
        <v>1</v>
      </c>
      <c r="S378" s="25" t="s">
        <v>2313</v>
      </c>
      <c r="T378" s="25" t="s">
        <v>110</v>
      </c>
      <c r="U378" s="25" t="s">
        <v>2313</v>
      </c>
      <c r="V378" s="25" t="s">
        <v>128</v>
      </c>
      <c r="W378" s="23" t="s">
        <v>980</v>
      </c>
      <c r="X378" s="23" t="s">
        <v>981</v>
      </c>
      <c r="Y378" s="23" t="s">
        <v>980</v>
      </c>
      <c r="Z378" s="23" t="s">
        <v>1092</v>
      </c>
      <c r="AA378" s="23" t="s">
        <v>114</v>
      </c>
      <c r="AB378" s="23" t="s">
        <v>964</v>
      </c>
      <c r="AC378" s="23" t="s">
        <v>470</v>
      </c>
      <c r="AD378" s="25">
        <f t="shared" ca="1" si="73"/>
        <v>5.0164383561643833</v>
      </c>
      <c r="AE378" s="32">
        <v>750000000</v>
      </c>
      <c r="AF378" s="33">
        <f>VLOOKUP(J378,Library!A:B,2,0)</f>
        <v>5</v>
      </c>
      <c r="AG378" s="33">
        <f>VLOOKUP(J378,Library!A:G,7,0)</f>
        <v>3</v>
      </c>
      <c r="AH378" s="28">
        <f>VLOOKUP(W378,Library!W:X,2,0)</f>
        <v>3</v>
      </c>
      <c r="AI378" s="28">
        <f>VLOOKUP(X378,Library!Y:Z,2,0)</f>
        <v>3</v>
      </c>
      <c r="AJ378" s="28">
        <f>VLOOKUP(Y378,Library!AA:AB,2,0)</f>
        <v>3</v>
      </c>
      <c r="AK378" s="33">
        <f>IF(MAX(AH378,AI378,AJ378)=0,VLOOKUP(I378,Library!$J:$P,7,0),MAX(AH378,AI378,AJ378))</f>
        <v>3</v>
      </c>
      <c r="AL378" s="33">
        <f t="shared" ca="1" si="79"/>
        <v>4</v>
      </c>
      <c r="AM378" s="33">
        <f>VLOOKUP(AB378,Library!T:U,2,0)</f>
        <v>1</v>
      </c>
      <c r="AN378" s="34">
        <f t="shared" ca="1" si="80"/>
        <v>3.6999999999999997</v>
      </c>
      <c r="AO378" s="33">
        <f t="shared" ca="1" si="81"/>
        <v>5</v>
      </c>
      <c r="AP378" s="28" t="s">
        <v>607</v>
      </c>
      <c r="AQ378" s="25" t="s">
        <v>128</v>
      </c>
      <c r="AR378" s="28" t="s">
        <v>608</v>
      </c>
      <c r="AS378" s="28" t="s">
        <v>2728</v>
      </c>
      <c r="AT378" s="28" t="s">
        <v>1713</v>
      </c>
      <c r="AU378" s="23" t="s">
        <v>2313</v>
      </c>
      <c r="AV378" s="23" t="s">
        <v>35</v>
      </c>
      <c r="AW378" s="25" t="s">
        <v>128</v>
      </c>
      <c r="AX378" s="25" t="s">
        <v>110</v>
      </c>
      <c r="AY378" s="25" t="s">
        <v>128</v>
      </c>
      <c r="AZ378" s="25" t="s">
        <v>128</v>
      </c>
      <c r="BA378" s="25" t="s">
        <v>128</v>
      </c>
      <c r="BB378" s="25" t="s">
        <v>128</v>
      </c>
      <c r="BC378" s="25" t="s">
        <v>128</v>
      </c>
      <c r="BD378" s="25" t="s">
        <v>128</v>
      </c>
      <c r="BE378" s="25" t="s">
        <v>128</v>
      </c>
      <c r="BF378" s="25" t="s">
        <v>110</v>
      </c>
      <c r="BG378" s="25" t="s">
        <v>110</v>
      </c>
      <c r="BH378" s="25" t="s">
        <v>128</v>
      </c>
      <c r="BI378" s="25" t="s">
        <v>114</v>
      </c>
      <c r="BJ378" s="23" t="s">
        <v>128</v>
      </c>
      <c r="BK378" t="s">
        <v>1042</v>
      </c>
      <c r="BL378" s="23" t="s">
        <v>1621</v>
      </c>
      <c r="BM378" s="28">
        <v>22368596</v>
      </c>
      <c r="BN378" s="72">
        <f t="shared" si="77"/>
        <v>2.9824794666666668E-2</v>
      </c>
    </row>
    <row r="379" spans="1:66" ht="15">
      <c r="A379" s="28">
        <v>375</v>
      </c>
      <c r="B379" s="23" t="s">
        <v>1622</v>
      </c>
      <c r="C379" s="28" t="s">
        <v>1745</v>
      </c>
      <c r="D379" s="23" t="s">
        <v>1686</v>
      </c>
      <c r="E379" s="43">
        <f ca="1">IF(AW379="Y","Defaulted",IF(OR(IFERROR(_xlfn.XLOOKUP(I379,Library!$J:$J,Library!$P:$P),AK379)=6,IFERROR(_xlfn.XLOOKUP(I379,Library!$J:$J,Library!$P:$P),AK379)=7),"N/A",AO379))</f>
        <v>5</v>
      </c>
      <c r="F379" s="25" t="str">
        <f t="shared" si="67"/>
        <v>Y</v>
      </c>
      <c r="G379" s="25" t="str">
        <f t="shared" si="68"/>
        <v>Y</v>
      </c>
      <c r="H379" s="25" t="s">
        <v>128</v>
      </c>
      <c r="I379" s="29" t="s">
        <v>2002</v>
      </c>
      <c r="J379" s="44" t="str">
        <f t="shared" si="78"/>
        <v>应急可转债</v>
      </c>
      <c r="K379" s="23" t="s">
        <v>25</v>
      </c>
      <c r="L379" s="29">
        <v>102.169</v>
      </c>
      <c r="M379" s="29">
        <v>102.44</v>
      </c>
      <c r="N379" s="29">
        <v>7.6918041166382771</v>
      </c>
      <c r="O379" s="29">
        <v>7.6716734615070221</v>
      </c>
      <c r="P379" s="30">
        <v>7</v>
      </c>
      <c r="Q379" s="27" t="s">
        <v>107</v>
      </c>
      <c r="R379" s="31">
        <v>2</v>
      </c>
      <c r="S379" s="25" t="s">
        <v>3737</v>
      </c>
      <c r="T379" s="25" t="s">
        <v>110</v>
      </c>
      <c r="U379" s="25" t="s">
        <v>3772</v>
      </c>
      <c r="V379" s="25" t="s">
        <v>128</v>
      </c>
      <c r="W379" s="23" t="s">
        <v>993</v>
      </c>
      <c r="X379" s="23" t="s">
        <v>996</v>
      </c>
      <c r="Y379" s="23" t="s">
        <v>989</v>
      </c>
      <c r="Z379" s="23" t="s">
        <v>1109</v>
      </c>
      <c r="AA379" s="23" t="s">
        <v>114</v>
      </c>
      <c r="AB379" s="23" t="s">
        <v>108</v>
      </c>
      <c r="AC379" s="23" t="s">
        <v>114</v>
      </c>
      <c r="AD379" s="25" t="str">
        <f t="shared" ca="1" si="73"/>
        <v>N/A</v>
      </c>
      <c r="AE379" s="32">
        <v>750000000</v>
      </c>
      <c r="AF379" s="33">
        <f>VLOOKUP(J379,Library!A:B,2,0)</f>
        <v>5</v>
      </c>
      <c r="AG379" s="33">
        <f>VLOOKUP(J379,Library!A:G,7,0)</f>
        <v>3</v>
      </c>
      <c r="AH379" s="28">
        <f>VLOOKUP(W379,Library!W:X,2,0)</f>
        <v>4</v>
      </c>
      <c r="AI379" s="28">
        <f>VLOOKUP(X379,Library!Y:Z,2,0)</f>
        <v>5</v>
      </c>
      <c r="AJ379" s="28">
        <f>VLOOKUP(Y379,Library!AA:AB,2,0)</f>
        <v>4</v>
      </c>
      <c r="AK379" s="33">
        <f>IF(MAX(AH379,AI379,AJ379)=0,VLOOKUP(I379,Library!$J:$P,7,0),MAX(AH379,AI379,AJ379))</f>
        <v>5</v>
      </c>
      <c r="AL379" s="33">
        <f t="shared" ca="1" si="79"/>
        <v>5</v>
      </c>
      <c r="AM379" s="33">
        <f>VLOOKUP(AB379,Library!T:U,2,0)</f>
        <v>1</v>
      </c>
      <c r="AN379" s="34">
        <f t="shared" ca="1" si="80"/>
        <v>4.3</v>
      </c>
      <c r="AO379" s="33">
        <f t="shared" ca="1" si="81"/>
        <v>5</v>
      </c>
      <c r="AP379" s="28" t="s">
        <v>2653</v>
      </c>
      <c r="AQ379" s="25" t="s">
        <v>128</v>
      </c>
      <c r="AR379" s="28" t="s">
        <v>2647</v>
      </c>
      <c r="AS379" s="28" t="s">
        <v>2648</v>
      </c>
      <c r="AT379" s="28" t="s">
        <v>863</v>
      </c>
      <c r="AU379" s="23" t="s">
        <v>2729</v>
      </c>
      <c r="AV379" s="23" t="s">
        <v>130</v>
      </c>
      <c r="AW379" s="25" t="s">
        <v>128</v>
      </c>
      <c r="AX379" s="25" t="s">
        <v>110</v>
      </c>
      <c r="AY379" s="25" t="s">
        <v>128</v>
      </c>
      <c r="AZ379" s="25" t="s">
        <v>128</v>
      </c>
      <c r="BA379" s="25" t="s">
        <v>128</v>
      </c>
      <c r="BB379" s="25" t="s">
        <v>128</v>
      </c>
      <c r="BC379" s="25" t="s">
        <v>128</v>
      </c>
      <c r="BD379" s="25" t="s">
        <v>110</v>
      </c>
      <c r="BE379" s="25" t="s">
        <v>110</v>
      </c>
      <c r="BF379" s="25" t="s">
        <v>110</v>
      </c>
      <c r="BG379" s="25" t="s">
        <v>110</v>
      </c>
      <c r="BH379" s="25" t="s">
        <v>128</v>
      </c>
      <c r="BI379" s="25" t="s">
        <v>114</v>
      </c>
      <c r="BJ379" s="23" t="s">
        <v>128</v>
      </c>
      <c r="BK379" t="s">
        <v>1042</v>
      </c>
      <c r="BL379" s="23" t="s">
        <v>1622</v>
      </c>
      <c r="BM379" s="28">
        <v>242202000</v>
      </c>
      <c r="BN379" s="72">
        <f t="shared" si="77"/>
        <v>0.322936</v>
      </c>
    </row>
    <row r="380" spans="1:66" ht="15">
      <c r="A380" s="28">
        <v>376</v>
      </c>
      <c r="B380" s="23" t="s">
        <v>1623</v>
      </c>
      <c r="C380" s="28" t="s">
        <v>1746</v>
      </c>
      <c r="D380" s="23" t="s">
        <v>1686</v>
      </c>
      <c r="E380" s="43">
        <f ca="1">IF(AW380="Y","Defaulted",IF(OR(IFERROR(_xlfn.XLOOKUP(I380,Library!$J:$J,Library!$P:$P),AK380)=6,IFERROR(_xlfn.XLOOKUP(I380,Library!$J:$J,Library!$P:$P),AK380)=7),"N/A",AO380))</f>
        <v>5</v>
      </c>
      <c r="F380" s="25" t="str">
        <f t="shared" si="67"/>
        <v>Y</v>
      </c>
      <c r="G380" s="25" t="str">
        <f t="shared" si="68"/>
        <v>Y</v>
      </c>
      <c r="H380" s="25" t="s">
        <v>128</v>
      </c>
      <c r="I380" s="29" t="s">
        <v>2002</v>
      </c>
      <c r="J380" s="44" t="str">
        <f t="shared" si="78"/>
        <v>应急可转债</v>
      </c>
      <c r="K380" s="23" t="s">
        <v>25</v>
      </c>
      <c r="L380" s="29">
        <v>92.686999999999998</v>
      </c>
      <c r="M380" s="29">
        <v>93.076999999999998</v>
      </c>
      <c r="N380" s="29">
        <v>6.9291429999481871</v>
      </c>
      <c r="O380" s="29">
        <v>6.9021699776465635</v>
      </c>
      <c r="P380" s="30">
        <v>4.5</v>
      </c>
      <c r="Q380" s="27" t="s">
        <v>107</v>
      </c>
      <c r="R380" s="31">
        <v>2</v>
      </c>
      <c r="S380" s="25" t="s">
        <v>3523</v>
      </c>
      <c r="T380" s="25" t="s">
        <v>110</v>
      </c>
      <c r="U380" s="25" t="s">
        <v>3773</v>
      </c>
      <c r="V380" s="25" t="s">
        <v>128</v>
      </c>
      <c r="W380" s="23" t="s">
        <v>993</v>
      </c>
      <c r="X380" s="23" t="s">
        <v>996</v>
      </c>
      <c r="Y380" s="23" t="s">
        <v>989</v>
      </c>
      <c r="Z380" s="23" t="s">
        <v>1109</v>
      </c>
      <c r="AA380" s="23" t="s">
        <v>114</v>
      </c>
      <c r="AB380" s="23" t="s">
        <v>108</v>
      </c>
      <c r="AC380" s="23" t="s">
        <v>114</v>
      </c>
      <c r="AD380" s="25" t="str">
        <f t="shared" ca="1" si="73"/>
        <v>N/A</v>
      </c>
      <c r="AE380" s="32">
        <v>1750000000</v>
      </c>
      <c r="AF380" s="33">
        <f>VLOOKUP(J380,Library!A:B,2,0)</f>
        <v>5</v>
      </c>
      <c r="AG380" s="33">
        <f>VLOOKUP(J380,Library!A:G,7,0)</f>
        <v>3</v>
      </c>
      <c r="AH380" s="28">
        <f>VLOOKUP(W380,Library!W:X,2,0)</f>
        <v>4</v>
      </c>
      <c r="AI380" s="28">
        <f>VLOOKUP(X380,Library!Y:Z,2,0)</f>
        <v>5</v>
      </c>
      <c r="AJ380" s="28">
        <f>VLOOKUP(Y380,Library!AA:AB,2,0)</f>
        <v>4</v>
      </c>
      <c r="AK380" s="33">
        <f>IF(MAX(AH380,AI380,AJ380)=0,VLOOKUP(I380,Library!$J:$P,7,0),MAX(AH380,AI380,AJ380))</f>
        <v>5</v>
      </c>
      <c r="AL380" s="33">
        <f t="shared" ca="1" si="79"/>
        <v>5</v>
      </c>
      <c r="AM380" s="33">
        <f>VLOOKUP(AB380,Library!T:U,2,0)</f>
        <v>1</v>
      </c>
      <c r="AN380" s="34">
        <f t="shared" ca="1" si="80"/>
        <v>4.3</v>
      </c>
      <c r="AO380" s="33">
        <f t="shared" ca="1" si="81"/>
        <v>5</v>
      </c>
      <c r="AP380" s="28" t="s">
        <v>2653</v>
      </c>
      <c r="AQ380" s="25" t="s">
        <v>128</v>
      </c>
      <c r="AR380" s="28" t="s">
        <v>2647</v>
      </c>
      <c r="AS380" s="28" t="s">
        <v>2648</v>
      </c>
      <c r="AT380" s="28" t="s">
        <v>863</v>
      </c>
      <c r="AU380" s="23" t="s">
        <v>2088</v>
      </c>
      <c r="AV380" s="23" t="s">
        <v>130</v>
      </c>
      <c r="AW380" s="25" t="s">
        <v>128</v>
      </c>
      <c r="AX380" s="25" t="s">
        <v>110</v>
      </c>
      <c r="AY380" s="25" t="s">
        <v>128</v>
      </c>
      <c r="AZ380" s="25" t="s">
        <v>128</v>
      </c>
      <c r="BA380" s="25" t="s">
        <v>128</v>
      </c>
      <c r="BB380" s="25" t="s">
        <v>128</v>
      </c>
      <c r="BC380" s="25" t="s">
        <v>128</v>
      </c>
      <c r="BD380" s="25" t="s">
        <v>110</v>
      </c>
      <c r="BE380" s="25" t="s">
        <v>110</v>
      </c>
      <c r="BF380" s="25" t="s">
        <v>110</v>
      </c>
      <c r="BG380" s="25" t="s">
        <v>110</v>
      </c>
      <c r="BH380" s="25" t="s">
        <v>128</v>
      </c>
      <c r="BI380" s="25" t="s">
        <v>114</v>
      </c>
      <c r="BJ380" s="23" t="s">
        <v>128</v>
      </c>
      <c r="BK380" t="s">
        <v>1042</v>
      </c>
      <c r="BL380" s="23" t="s">
        <v>1623</v>
      </c>
      <c r="BM380" s="28">
        <v>136771000</v>
      </c>
      <c r="BN380" s="72">
        <f t="shared" si="77"/>
        <v>7.8154857142857137E-2</v>
      </c>
    </row>
    <row r="381" spans="1:66" ht="15">
      <c r="A381" s="28">
        <v>377</v>
      </c>
      <c r="B381" s="23" t="s">
        <v>1624</v>
      </c>
      <c r="C381" s="28" t="s">
        <v>1747</v>
      </c>
      <c r="D381" s="23" t="s">
        <v>122</v>
      </c>
      <c r="E381" s="43">
        <f ca="1">IF(AW381="Y","Defaulted",IF(OR(IFERROR(_xlfn.XLOOKUP(I381,Library!$J:$J,Library!$P:$P),AK381)=6,IFERROR(_xlfn.XLOOKUP(I381,Library!$J:$J,Library!$P:$P),AK381)=7),"N/A",AO381))</f>
        <v>5</v>
      </c>
      <c r="F381" s="25" t="str">
        <f t="shared" si="67"/>
        <v>Y</v>
      </c>
      <c r="G381" s="25" t="str">
        <f t="shared" si="68"/>
        <v>Y</v>
      </c>
      <c r="H381" s="25" t="s">
        <v>128</v>
      </c>
      <c r="I381" s="29" t="s">
        <v>2045</v>
      </c>
      <c r="J381" s="44" t="str">
        <f t="shared" si="78"/>
        <v>应急可转债</v>
      </c>
      <c r="K381" s="23" t="s">
        <v>20</v>
      </c>
      <c r="L381" s="29">
        <v>99.578999999999994</v>
      </c>
      <c r="M381" s="29">
        <v>99.591999999999999</v>
      </c>
      <c r="N381" s="29">
        <v>5.4204730659158962</v>
      </c>
      <c r="O381" s="29">
        <v>5.4175616294268716</v>
      </c>
      <c r="P381" s="30">
        <v>2.3039999999999998</v>
      </c>
      <c r="Q381" s="27" t="s">
        <v>107</v>
      </c>
      <c r="R381" s="31">
        <v>2</v>
      </c>
      <c r="S381" s="25" t="s">
        <v>3570</v>
      </c>
      <c r="T381" s="25" t="s">
        <v>110</v>
      </c>
      <c r="U381" s="25" t="s">
        <v>3570</v>
      </c>
      <c r="V381" s="25" t="s">
        <v>128</v>
      </c>
      <c r="W381" s="23" t="s">
        <v>989</v>
      </c>
      <c r="X381" s="23" t="s">
        <v>8</v>
      </c>
      <c r="Y381" s="23" t="s">
        <v>984</v>
      </c>
      <c r="Z381" s="23" t="s">
        <v>1092</v>
      </c>
      <c r="AA381" s="23" t="s">
        <v>114</v>
      </c>
      <c r="AB381" s="23" t="s">
        <v>108</v>
      </c>
      <c r="AC381" s="23" t="s">
        <v>2391</v>
      </c>
      <c r="AD381" s="25">
        <f t="shared" ca="1" si="73"/>
        <v>5.1917808219178081</v>
      </c>
      <c r="AE381" s="32">
        <v>1000000000</v>
      </c>
      <c r="AF381" s="33">
        <f>VLOOKUP(J381,Library!A:B,2,0)</f>
        <v>5</v>
      </c>
      <c r="AG381" s="33">
        <f>VLOOKUP(J381,Library!A:G,7,0)</f>
        <v>3</v>
      </c>
      <c r="AH381" s="28">
        <f>VLOOKUP(W381,Library!W:X,2,0)</f>
        <v>4</v>
      </c>
      <c r="AI381" s="28" t="str">
        <f>VLOOKUP(X381,Library!Y:Z,2,0)</f>
        <v>N/A</v>
      </c>
      <c r="AJ381" s="28">
        <f>VLOOKUP(Y381,Library!AA:AB,2,0)</f>
        <v>4</v>
      </c>
      <c r="AK381" s="33">
        <f>IF(MAX(AH381,AI381,AJ381)=0,VLOOKUP(I381,Library!$J:$P,7,0),MAX(AH381,AI381,AJ381))</f>
        <v>4</v>
      </c>
      <c r="AL381" s="33">
        <f t="shared" ca="1" si="79"/>
        <v>4</v>
      </c>
      <c r="AM381" s="33">
        <f>VLOOKUP(AB381,Library!T:U,2,0)</f>
        <v>1</v>
      </c>
      <c r="AN381" s="34">
        <f t="shared" ca="1" si="80"/>
        <v>3.9499999999999997</v>
      </c>
      <c r="AO381" s="33">
        <f t="shared" ca="1" si="81"/>
        <v>5</v>
      </c>
      <c r="AP381" s="28" t="s">
        <v>127</v>
      </c>
      <c r="AQ381" s="25" t="s">
        <v>128</v>
      </c>
      <c r="AR381" s="28" t="s">
        <v>120</v>
      </c>
      <c r="AS381" s="28" t="s">
        <v>121</v>
      </c>
      <c r="AT381" s="28" t="s">
        <v>122</v>
      </c>
      <c r="AU381" s="23" t="s">
        <v>2218</v>
      </c>
      <c r="AV381" s="23" t="s">
        <v>35</v>
      </c>
      <c r="AW381" s="25" t="s">
        <v>128</v>
      </c>
      <c r="AX381" s="25" t="s">
        <v>110</v>
      </c>
      <c r="AY381" s="25" t="s">
        <v>128</v>
      </c>
      <c r="AZ381" s="25" t="s">
        <v>128</v>
      </c>
      <c r="BA381" s="25" t="s">
        <v>128</v>
      </c>
      <c r="BB381" s="25" t="s">
        <v>128</v>
      </c>
      <c r="BC381" s="25" t="s">
        <v>128</v>
      </c>
      <c r="BD381" s="25" t="s">
        <v>128</v>
      </c>
      <c r="BE381" s="25" t="s">
        <v>128</v>
      </c>
      <c r="BF381" s="25" t="s">
        <v>110</v>
      </c>
      <c r="BG381" s="25" t="s">
        <v>128</v>
      </c>
      <c r="BH381" s="25" t="s">
        <v>128</v>
      </c>
      <c r="BI381" s="25" t="s">
        <v>114</v>
      </c>
      <c r="BJ381" s="23" t="s">
        <v>128</v>
      </c>
      <c r="BK381" t="s">
        <v>1042</v>
      </c>
      <c r="BL381" s="23" t="s">
        <v>1624</v>
      </c>
      <c r="BM381" s="28">
        <v>92713000</v>
      </c>
      <c r="BN381" s="72">
        <f t="shared" si="77"/>
        <v>9.2713000000000004E-2</v>
      </c>
    </row>
    <row r="382" spans="1:66" ht="15">
      <c r="A382" s="28">
        <v>378</v>
      </c>
      <c r="B382" s="23" t="s">
        <v>1625</v>
      </c>
      <c r="C382" s="28" t="s">
        <v>1748</v>
      </c>
      <c r="D382" s="23" t="s">
        <v>1735</v>
      </c>
      <c r="E382" s="43" t="str">
        <f>IF(AW382="Y","Defaulted",IF(OR(IFERROR(_xlfn.XLOOKUP(I382,Library!$J:$J,Library!$P:$P),AK382)=6,IFERROR(_xlfn.XLOOKUP(I382,Library!$J:$J,Library!$P:$P),AK382)=7),"N/A",AO382))</f>
        <v>N/A</v>
      </c>
      <c r="F382" s="25" t="str">
        <f t="shared" si="67"/>
        <v>N</v>
      </c>
      <c r="G382" s="25" t="str">
        <f t="shared" si="68"/>
        <v>N</v>
      </c>
      <c r="H382" s="25" t="s">
        <v>128</v>
      </c>
      <c r="I382" s="29" t="s">
        <v>986</v>
      </c>
      <c r="J382" s="44" t="str">
        <f t="shared" si="78"/>
        <v>非投资级/无评级优先普通债</v>
      </c>
      <c r="K382" s="23" t="s">
        <v>21</v>
      </c>
      <c r="L382" s="29">
        <v>100.086</v>
      </c>
      <c r="M382" s="29">
        <v>100.124</v>
      </c>
      <c r="N382" s="29">
        <v>4.5233619128707758</v>
      </c>
      <c r="O382" s="29">
        <v>4.3903790238118763</v>
      </c>
      <c r="P382" s="30">
        <v>4.875</v>
      </c>
      <c r="Q382" s="27" t="s">
        <v>107</v>
      </c>
      <c r="R382" s="31">
        <v>2</v>
      </c>
      <c r="S382" s="25" t="s">
        <v>3671</v>
      </c>
      <c r="T382" s="25" t="s">
        <v>128</v>
      </c>
      <c r="U382" s="25" t="s">
        <v>3496</v>
      </c>
      <c r="V382" s="25" t="s">
        <v>128</v>
      </c>
      <c r="W382" s="23" t="s">
        <v>8</v>
      </c>
      <c r="X382" s="23" t="s">
        <v>8</v>
      </c>
      <c r="Y382" s="23" t="s">
        <v>8</v>
      </c>
      <c r="Z382" s="23" t="s">
        <v>1066</v>
      </c>
      <c r="AA382" s="23" t="s">
        <v>1041</v>
      </c>
      <c r="AB382" s="23" t="s">
        <v>108</v>
      </c>
      <c r="AC382" s="23" t="s">
        <v>2213</v>
      </c>
      <c r="AD382" s="25">
        <f t="shared" ca="1" si="73"/>
        <v>0.29863013698630136</v>
      </c>
      <c r="AE382" s="32">
        <v>650000000</v>
      </c>
      <c r="AF382" s="33">
        <f>VLOOKUP(J382,Library!A:B,2,0)</f>
        <v>3</v>
      </c>
      <c r="AG382" s="33">
        <f>VLOOKUP(J382,Library!A:G,7,0)</f>
        <v>3</v>
      </c>
      <c r="AH382" s="28" t="str">
        <f>VLOOKUP(W382,Library!W:X,2,0)</f>
        <v>N/A</v>
      </c>
      <c r="AI382" s="28" t="str">
        <f>VLOOKUP(X382,Library!Y:Z,2,0)</f>
        <v>N/A</v>
      </c>
      <c r="AJ382" s="28" t="str">
        <f>VLOOKUP(Y382,Library!AA:AB,2,0)</f>
        <v>N/A</v>
      </c>
      <c r="AK382" s="33">
        <f>IF(MAX(AH382,AI382,AJ382)=0,VLOOKUP(I382,Library!$J:$P,7,0),MAX(AH382,AI382,AJ382))</f>
        <v>6</v>
      </c>
      <c r="AL382" s="33">
        <f t="shared" ca="1" si="79"/>
        <v>2</v>
      </c>
      <c r="AM382" s="33">
        <f>VLOOKUP(AB382,Library!T:U,2,0)</f>
        <v>1</v>
      </c>
      <c r="AN382" s="34">
        <f t="shared" ca="1" si="80"/>
        <v>3.55</v>
      </c>
      <c r="AO382" s="33">
        <f t="shared" ca="1" si="81"/>
        <v>4</v>
      </c>
      <c r="AP382" s="28" t="s">
        <v>136</v>
      </c>
      <c r="AQ382" s="25" t="s">
        <v>128</v>
      </c>
      <c r="AR382" s="28" t="s">
        <v>2730</v>
      </c>
      <c r="AS382" s="28" t="s">
        <v>2731</v>
      </c>
      <c r="AT382" s="28" t="s">
        <v>1715</v>
      </c>
      <c r="AU382" s="23" t="s">
        <v>114</v>
      </c>
      <c r="AV382" s="23" t="s">
        <v>115</v>
      </c>
      <c r="AW382" s="25" t="s">
        <v>128</v>
      </c>
      <c r="AX382" s="25" t="s">
        <v>128</v>
      </c>
      <c r="AY382" s="25" t="s">
        <v>128</v>
      </c>
      <c r="AZ382" s="25" t="s">
        <v>128</v>
      </c>
      <c r="BA382" s="25" t="s">
        <v>128</v>
      </c>
      <c r="BB382" s="25" t="s">
        <v>128</v>
      </c>
      <c r="BC382" s="25" t="s">
        <v>128</v>
      </c>
      <c r="BD382" s="25" t="s">
        <v>128</v>
      </c>
      <c r="BE382" s="25" t="s">
        <v>128</v>
      </c>
      <c r="BF382" s="25" t="s">
        <v>128</v>
      </c>
      <c r="BG382" s="25" t="s">
        <v>128</v>
      </c>
      <c r="BH382" s="25" t="s">
        <v>128</v>
      </c>
      <c r="BI382" s="25" t="s">
        <v>114</v>
      </c>
      <c r="BJ382" s="23" t="s">
        <v>128</v>
      </c>
      <c r="BK382" t="s">
        <v>1113</v>
      </c>
      <c r="BL382" s="23" t="s">
        <v>1625</v>
      </c>
      <c r="BM382" s="28">
        <v>97473000</v>
      </c>
      <c r="BN382" s="72">
        <f t="shared" si="77"/>
        <v>0.14995846153846154</v>
      </c>
    </row>
    <row r="383" spans="1:66" ht="15">
      <c r="A383" s="28">
        <v>379</v>
      </c>
      <c r="B383" s="23" t="s">
        <v>1626</v>
      </c>
      <c r="C383" s="28" t="s">
        <v>1749</v>
      </c>
      <c r="D383" s="23" t="s">
        <v>2794</v>
      </c>
      <c r="E383" s="43">
        <f ca="1">IF(AW383="Y","Defaulted",IF(OR(IFERROR(_xlfn.XLOOKUP(I383,Library!$J:$J,Library!$P:$P),AK383)=6,IFERROR(_xlfn.XLOOKUP(I383,Library!$J:$J,Library!$P:$P),AK383)=7),"N/A",AO383))</f>
        <v>3</v>
      </c>
      <c r="F383" s="25" t="str">
        <f t="shared" ref="F383:F446" si="82">IF(OR(AX383="Y", AY383="Y",AZ383="Y",BA383="Y",BB383="Y",BD383="Y",BE383="Y",BF383="Y",V383="Y",T383="Y"),"Y","N")</f>
        <v>N</v>
      </c>
      <c r="G383" s="25" t="str">
        <f t="shared" ref="G383:G446" si="83">IF(OR(AX383="Y",AY383="Y",AZ383="Y",BA383="Y",BB383="Y",BD383="Y",BE383="Y",BF383="Y",BG383="Y",BH383="Y"),"Y","N")</f>
        <v>N</v>
      </c>
      <c r="H383" s="25" t="s">
        <v>128</v>
      </c>
      <c r="I383" s="29" t="s">
        <v>2046</v>
      </c>
      <c r="J383" s="44" t="str">
        <f t="shared" si="78"/>
        <v>投资级别优先普通债</v>
      </c>
      <c r="K383" s="23" t="s">
        <v>21</v>
      </c>
      <c r="L383" s="29">
        <v>99</v>
      </c>
      <c r="M383" s="29">
        <v>99.085999999999999</v>
      </c>
      <c r="N383" s="29">
        <v>4.3827696401933878</v>
      </c>
      <c r="O383" s="29">
        <v>4.3060897304457821</v>
      </c>
      <c r="P383" s="30">
        <v>3.5</v>
      </c>
      <c r="Q383" s="27" t="s">
        <v>107</v>
      </c>
      <c r="R383" s="31">
        <v>2</v>
      </c>
      <c r="S383" s="25" t="s">
        <v>3774</v>
      </c>
      <c r="T383" s="25" t="s">
        <v>128</v>
      </c>
      <c r="U383" s="25" t="s">
        <v>3496</v>
      </c>
      <c r="V383" s="25" t="s">
        <v>128</v>
      </c>
      <c r="W383" s="23" t="s">
        <v>77</v>
      </c>
      <c r="X383" s="23" t="s">
        <v>977</v>
      </c>
      <c r="Y383" s="23" t="s">
        <v>980</v>
      </c>
      <c r="Z383" s="23" t="s">
        <v>1066</v>
      </c>
      <c r="AA383" s="23" t="s">
        <v>1041</v>
      </c>
      <c r="AB383" s="23" t="s">
        <v>108</v>
      </c>
      <c r="AC383" s="23" t="s">
        <v>2392</v>
      </c>
      <c r="AD383" s="25">
        <f t="shared" ref="AD383:AD434" ca="1" si="84">IF(AC383="N/A","N/A",(AC383-TODAY())/365)</f>
        <v>1.1808219178082191</v>
      </c>
      <c r="AE383" s="32">
        <v>500000000</v>
      </c>
      <c r="AF383" s="33">
        <f>VLOOKUP(J383,Library!A:B,2,0)</f>
        <v>1</v>
      </c>
      <c r="AG383" s="33">
        <f>VLOOKUP(J383,Library!A:G,7,0)</f>
        <v>3</v>
      </c>
      <c r="AH383" s="28">
        <f>VLOOKUP(W383,Library!W:X,2,0)</f>
        <v>3</v>
      </c>
      <c r="AI383" s="28">
        <f>VLOOKUP(X383,Library!Y:Z,2,0)</f>
        <v>3</v>
      </c>
      <c r="AJ383" s="28">
        <f>VLOOKUP(Y383,Library!AA:AB,2,0)</f>
        <v>3</v>
      </c>
      <c r="AK383" s="33">
        <f>IF(MAX(AH383,AI383,AJ383)=0,VLOOKUP(I383,Library!$J:$P,7,0),MAX(AH383,AI383,AJ383))</f>
        <v>3</v>
      </c>
      <c r="AL383" s="33">
        <f t="shared" ca="1" si="79"/>
        <v>3</v>
      </c>
      <c r="AM383" s="33">
        <f>VLOOKUP(AB383,Library!T:U,2,0)</f>
        <v>1</v>
      </c>
      <c r="AN383" s="34">
        <f t="shared" ca="1" si="80"/>
        <v>2.2000000000000002</v>
      </c>
      <c r="AO383" s="33">
        <f t="shared" ca="1" si="81"/>
        <v>3</v>
      </c>
      <c r="AP383" s="28" t="s">
        <v>127</v>
      </c>
      <c r="AQ383" s="25" t="s">
        <v>128</v>
      </c>
      <c r="AR383" s="28" t="s">
        <v>111</v>
      </c>
      <c r="AS383" s="28" t="s">
        <v>2732</v>
      </c>
      <c r="AT383" s="28" t="s">
        <v>1716</v>
      </c>
      <c r="AU383" s="23" t="s">
        <v>114</v>
      </c>
      <c r="AV383" s="23" t="s">
        <v>115</v>
      </c>
      <c r="AW383" s="25" t="s">
        <v>128</v>
      </c>
      <c r="AX383" s="25" t="s">
        <v>128</v>
      </c>
      <c r="AY383" s="25" t="s">
        <v>128</v>
      </c>
      <c r="AZ383" s="25" t="s">
        <v>128</v>
      </c>
      <c r="BA383" s="25" t="s">
        <v>128</v>
      </c>
      <c r="BB383" s="25" t="s">
        <v>128</v>
      </c>
      <c r="BC383" s="25" t="s">
        <v>128</v>
      </c>
      <c r="BD383" s="25" t="s">
        <v>128</v>
      </c>
      <c r="BE383" s="25" t="s">
        <v>128</v>
      </c>
      <c r="BF383" s="25" t="s">
        <v>128</v>
      </c>
      <c r="BG383" s="25" t="s">
        <v>128</v>
      </c>
      <c r="BH383" s="25" t="s">
        <v>128</v>
      </c>
      <c r="BI383" s="25" t="s">
        <v>114</v>
      </c>
      <c r="BJ383" s="23" t="s">
        <v>128</v>
      </c>
      <c r="BK383" t="s">
        <v>1057</v>
      </c>
      <c r="BL383" s="23" t="s">
        <v>1626</v>
      </c>
      <c r="BM383" s="28">
        <v>7175000</v>
      </c>
      <c r="BN383" s="72">
        <f t="shared" si="77"/>
        <v>1.435E-2</v>
      </c>
    </row>
    <row r="384" spans="1:66" ht="15">
      <c r="A384" s="28">
        <v>380</v>
      </c>
      <c r="B384" s="23" t="s">
        <v>1627</v>
      </c>
      <c r="C384" s="28" t="s">
        <v>1750</v>
      </c>
      <c r="D384" s="27" t="s">
        <v>3447</v>
      </c>
      <c r="E384" s="43">
        <f ca="1">IF(AW384="Y","Defaulted",IF(OR(IFERROR(_xlfn.XLOOKUP(I384,Library!$J:$J,Library!$P:$P),AK384)=6,IFERROR(_xlfn.XLOOKUP(I384,Library!$J:$J,Library!$P:$P),AK384)=7),"N/A",AO384))</f>
        <v>5</v>
      </c>
      <c r="F384" s="25" t="str">
        <f t="shared" si="82"/>
        <v>Y</v>
      </c>
      <c r="G384" s="25" t="str">
        <f t="shared" si="83"/>
        <v>Y</v>
      </c>
      <c r="H384" s="25" t="s">
        <v>128</v>
      </c>
      <c r="I384" s="29" t="s">
        <v>1878</v>
      </c>
      <c r="J384" s="44" t="str">
        <f t="shared" si="78"/>
        <v>应急可转债</v>
      </c>
      <c r="K384" s="23" t="s">
        <v>20</v>
      </c>
      <c r="L384" s="29">
        <v>100.373</v>
      </c>
      <c r="M384" s="29">
        <v>100.499</v>
      </c>
      <c r="N384" s="29">
        <v>6.0553926910055749</v>
      </c>
      <c r="O384" s="29">
        <v>6.0478894193116526</v>
      </c>
      <c r="P384" s="30">
        <v>4.8</v>
      </c>
      <c r="Q384" s="27" t="s">
        <v>107</v>
      </c>
      <c r="R384" s="31">
        <v>2</v>
      </c>
      <c r="S384" s="25" t="s">
        <v>3536</v>
      </c>
      <c r="T384" s="25" t="s">
        <v>110</v>
      </c>
      <c r="U384" s="25" t="s">
        <v>3679</v>
      </c>
      <c r="V384" s="25" t="s">
        <v>128</v>
      </c>
      <c r="W384" s="23" t="s">
        <v>8</v>
      </c>
      <c r="X384" s="23" t="s">
        <v>998</v>
      </c>
      <c r="Y384" s="23" t="s">
        <v>8</v>
      </c>
      <c r="Z384" s="23" t="s">
        <v>1109</v>
      </c>
      <c r="AA384" s="23" t="s">
        <v>114</v>
      </c>
      <c r="AB384" s="23" t="s">
        <v>108</v>
      </c>
      <c r="AC384" s="23" t="s">
        <v>114</v>
      </c>
      <c r="AD384" s="25" t="str">
        <f t="shared" ca="1" si="84"/>
        <v>N/A</v>
      </c>
      <c r="AE384" s="32">
        <v>600000000</v>
      </c>
      <c r="AF384" s="33">
        <f>VLOOKUP(J384,Library!A:B,2,0)</f>
        <v>5</v>
      </c>
      <c r="AG384" s="33">
        <f>VLOOKUP(J384,Library!A:G,7,0)</f>
        <v>3</v>
      </c>
      <c r="AH384" s="28" t="str">
        <f>VLOOKUP(W384,Library!W:X,2,0)</f>
        <v>N/A</v>
      </c>
      <c r="AI384" s="28">
        <f>VLOOKUP(X384,Library!Y:Z,2,0)</f>
        <v>5</v>
      </c>
      <c r="AJ384" s="28" t="str">
        <f>VLOOKUP(Y384,Library!AA:AB,2,0)</f>
        <v>N/A</v>
      </c>
      <c r="AK384" s="33">
        <f>IF(MAX(AH384,AI384,AJ384)=0,VLOOKUP(I384,Library!$J:$P,7,0),MAX(AH384,AI384,AJ384))</f>
        <v>5</v>
      </c>
      <c r="AL384" s="33">
        <f t="shared" ca="1" si="79"/>
        <v>5</v>
      </c>
      <c r="AM384" s="33">
        <f>VLOOKUP(AB384,Library!T:U,2,0)</f>
        <v>1</v>
      </c>
      <c r="AN384" s="34">
        <f t="shared" ca="1" si="80"/>
        <v>4.3</v>
      </c>
      <c r="AO384" s="33">
        <f t="shared" ca="1" si="81"/>
        <v>5</v>
      </c>
      <c r="AP384" s="28" t="s">
        <v>127</v>
      </c>
      <c r="AQ384" s="25" t="s">
        <v>128</v>
      </c>
      <c r="AR384" s="28" t="s">
        <v>111</v>
      </c>
      <c r="AS384" s="28" t="s">
        <v>2421</v>
      </c>
      <c r="AT384" s="28" t="s">
        <v>1717</v>
      </c>
      <c r="AU384" s="23" t="s">
        <v>2500</v>
      </c>
      <c r="AV384" s="23" t="s">
        <v>130</v>
      </c>
      <c r="AW384" s="25" t="s">
        <v>128</v>
      </c>
      <c r="AX384" s="25" t="s">
        <v>110</v>
      </c>
      <c r="AY384" s="25" t="s">
        <v>128</v>
      </c>
      <c r="AZ384" s="25" t="s">
        <v>128</v>
      </c>
      <c r="BA384" s="25" t="s">
        <v>128</v>
      </c>
      <c r="BB384" s="25" t="s">
        <v>128</v>
      </c>
      <c r="BC384" s="25" t="s">
        <v>128</v>
      </c>
      <c r="BD384" s="25" t="s">
        <v>110</v>
      </c>
      <c r="BE384" s="25" t="s">
        <v>110</v>
      </c>
      <c r="BF384" s="25" t="s">
        <v>110</v>
      </c>
      <c r="BG384" s="25" t="s">
        <v>128</v>
      </c>
      <c r="BH384" s="25" t="s">
        <v>128</v>
      </c>
      <c r="BI384" s="25" t="s">
        <v>114</v>
      </c>
      <c r="BJ384" s="23" t="s">
        <v>128</v>
      </c>
      <c r="BK384" t="s">
        <v>1042</v>
      </c>
      <c r="BL384" s="23" t="s">
        <v>1627</v>
      </c>
      <c r="BM384" s="28">
        <v>50050000</v>
      </c>
      <c r="BN384" s="72">
        <f t="shared" si="77"/>
        <v>8.3416666666666667E-2</v>
      </c>
    </row>
    <row r="385" spans="1:66" ht="15">
      <c r="A385" s="28">
        <v>381</v>
      </c>
      <c r="B385" s="23" t="s">
        <v>1628</v>
      </c>
      <c r="C385" s="28" t="s">
        <v>1751</v>
      </c>
      <c r="D385" s="23" t="s">
        <v>1875</v>
      </c>
      <c r="E385" s="43">
        <f ca="1">IF(AW385="Y","Defaulted",IF(OR(IFERROR(_xlfn.XLOOKUP(I385,Library!$J:$J,Library!$P:$P),AK385)=6,IFERROR(_xlfn.XLOOKUP(I385,Library!$J:$J,Library!$P:$P),AK385)=7),"N/A",AO385))</f>
        <v>3</v>
      </c>
      <c r="F385" s="25" t="str">
        <f t="shared" si="82"/>
        <v>N</v>
      </c>
      <c r="G385" s="25" t="str">
        <f t="shared" si="83"/>
        <v>N</v>
      </c>
      <c r="H385" s="25" t="s">
        <v>128</v>
      </c>
      <c r="I385" s="29" t="s">
        <v>203</v>
      </c>
      <c r="J385" s="44" t="str">
        <f t="shared" si="78"/>
        <v>投资级别优先普通债</v>
      </c>
      <c r="K385" s="23" t="s">
        <v>20</v>
      </c>
      <c r="L385" s="29">
        <v>99.543000000000006</v>
      </c>
      <c r="M385" s="29">
        <v>99.646000000000001</v>
      </c>
      <c r="N385" s="29">
        <v>4.2807499924416312</v>
      </c>
      <c r="O385" s="29">
        <v>4.2166786105862997</v>
      </c>
      <c r="P385" s="30">
        <v>4</v>
      </c>
      <c r="Q385" s="27" t="s">
        <v>107</v>
      </c>
      <c r="R385" s="31">
        <v>2</v>
      </c>
      <c r="S385" s="25" t="s">
        <v>2521</v>
      </c>
      <c r="T385" s="25" t="s">
        <v>128</v>
      </c>
      <c r="U385" s="25" t="s">
        <v>3496</v>
      </c>
      <c r="V385" s="25" t="s">
        <v>128</v>
      </c>
      <c r="W385" s="23" t="s">
        <v>980</v>
      </c>
      <c r="X385" s="23" t="s">
        <v>981</v>
      </c>
      <c r="Y385" s="23" t="s">
        <v>8</v>
      </c>
      <c r="Z385" s="23" t="s">
        <v>1066</v>
      </c>
      <c r="AA385" s="23" t="s">
        <v>114</v>
      </c>
      <c r="AB385" s="23" t="s">
        <v>108</v>
      </c>
      <c r="AC385" s="23" t="s">
        <v>2384</v>
      </c>
      <c r="AD385" s="25">
        <f t="shared" ca="1" si="84"/>
        <v>1.7013698630136986</v>
      </c>
      <c r="AE385" s="32">
        <v>500000000</v>
      </c>
      <c r="AF385" s="33">
        <f>VLOOKUP(J385,Library!A:B,2,0)</f>
        <v>1</v>
      </c>
      <c r="AG385" s="33">
        <f>VLOOKUP(J385,Library!A:G,7,0)</f>
        <v>3</v>
      </c>
      <c r="AH385" s="28">
        <f>VLOOKUP(W385,Library!W:X,2,0)</f>
        <v>3</v>
      </c>
      <c r="AI385" s="28">
        <f>VLOOKUP(X385,Library!Y:Z,2,0)</f>
        <v>3</v>
      </c>
      <c r="AJ385" s="28" t="str">
        <f>VLOOKUP(Y385,Library!AA:AB,2,0)</f>
        <v>N/A</v>
      </c>
      <c r="AK385" s="33">
        <f>IF(MAX(AH385,AI385,AJ385)=0,VLOOKUP(I385,Library!$J:$P,7,0),MAX(AH385,AI385,AJ385))</f>
        <v>3</v>
      </c>
      <c r="AL385" s="33">
        <f t="shared" ca="1" si="79"/>
        <v>3</v>
      </c>
      <c r="AM385" s="33">
        <f>VLOOKUP(AB385,Library!T:U,2,0)</f>
        <v>1</v>
      </c>
      <c r="AN385" s="34">
        <f t="shared" ca="1" si="80"/>
        <v>2.2000000000000002</v>
      </c>
      <c r="AO385" s="33">
        <f t="shared" ca="1" si="81"/>
        <v>3</v>
      </c>
      <c r="AP385" s="28" t="s">
        <v>136</v>
      </c>
      <c r="AQ385" s="25" t="s">
        <v>128</v>
      </c>
      <c r="AR385" s="28" t="s">
        <v>111</v>
      </c>
      <c r="AS385" s="28" t="s">
        <v>204</v>
      </c>
      <c r="AT385" s="28" t="s">
        <v>205</v>
      </c>
      <c r="AU385" s="23" t="s">
        <v>114</v>
      </c>
      <c r="AV385" s="23" t="s">
        <v>115</v>
      </c>
      <c r="AW385" s="25" t="s">
        <v>128</v>
      </c>
      <c r="AX385" s="25" t="s">
        <v>128</v>
      </c>
      <c r="AY385" s="25" t="s">
        <v>128</v>
      </c>
      <c r="AZ385" s="25" t="s">
        <v>128</v>
      </c>
      <c r="BA385" s="25" t="s">
        <v>128</v>
      </c>
      <c r="BB385" s="25" t="s">
        <v>128</v>
      </c>
      <c r="BC385" s="25" t="s">
        <v>128</v>
      </c>
      <c r="BD385" s="25" t="s">
        <v>128</v>
      </c>
      <c r="BE385" s="25" t="s">
        <v>128</v>
      </c>
      <c r="BF385" s="25" t="s">
        <v>128</v>
      </c>
      <c r="BG385" s="25" t="s">
        <v>128</v>
      </c>
      <c r="BH385" s="25" t="s">
        <v>128</v>
      </c>
      <c r="BI385" s="25" t="s">
        <v>114</v>
      </c>
      <c r="BJ385" s="23" t="s">
        <v>128</v>
      </c>
      <c r="BK385" t="s">
        <v>3458</v>
      </c>
      <c r="BL385" s="23" t="s">
        <v>1628</v>
      </c>
      <c r="BM385" s="28">
        <v>14783000</v>
      </c>
      <c r="BN385" s="72">
        <f t="shared" si="77"/>
        <v>2.9565999999999999E-2</v>
      </c>
    </row>
    <row r="386" spans="1:66" ht="15">
      <c r="A386" s="28">
        <v>382</v>
      </c>
      <c r="B386" s="23" t="s">
        <v>1629</v>
      </c>
      <c r="C386" s="28" t="s">
        <v>1752</v>
      </c>
      <c r="D386" s="23" t="s">
        <v>1876</v>
      </c>
      <c r="E386" s="43">
        <f ca="1">IF(AW386="Y","Defaulted",IF(OR(IFERROR(_xlfn.XLOOKUP(I386,Library!$J:$J,Library!$P:$P),AK386)=6,IFERROR(_xlfn.XLOOKUP(I386,Library!$J:$J,Library!$P:$P),AK386)=7),"N/A",AO386))</f>
        <v>4</v>
      </c>
      <c r="F386" s="25" t="str">
        <f t="shared" si="82"/>
        <v>Y</v>
      </c>
      <c r="G386" s="25" t="str">
        <f t="shared" si="83"/>
        <v>Y</v>
      </c>
      <c r="H386" s="25" t="s">
        <v>128</v>
      </c>
      <c r="I386" s="29" t="s">
        <v>2048</v>
      </c>
      <c r="J386" s="44" t="str">
        <f t="shared" si="78"/>
        <v>永续债/优先股</v>
      </c>
      <c r="K386" s="23" t="s">
        <v>20</v>
      </c>
      <c r="L386" s="29">
        <v>103.48</v>
      </c>
      <c r="M386" s="29">
        <v>103.658</v>
      </c>
      <c r="N386" s="29">
        <v>5.9430661694574516</v>
      </c>
      <c r="O386" s="29">
        <v>5.932816381193577</v>
      </c>
      <c r="P386" s="30">
        <v>6.4</v>
      </c>
      <c r="Q386" s="27" t="s">
        <v>107</v>
      </c>
      <c r="R386" s="31">
        <v>2</v>
      </c>
      <c r="S386" s="25" t="s">
        <v>3656</v>
      </c>
      <c r="T386" s="25" t="s">
        <v>110</v>
      </c>
      <c r="U386" s="25" t="s">
        <v>3775</v>
      </c>
      <c r="V386" s="25" t="s">
        <v>128</v>
      </c>
      <c r="W386" s="23" t="s">
        <v>8</v>
      </c>
      <c r="X386" s="23" t="s">
        <v>8</v>
      </c>
      <c r="Y386" s="23" t="s">
        <v>989</v>
      </c>
      <c r="Z386" s="23" t="s">
        <v>1092</v>
      </c>
      <c r="AA386" s="23" t="s">
        <v>114</v>
      </c>
      <c r="AB386" s="23" t="s">
        <v>108</v>
      </c>
      <c r="AC386" s="23" t="s">
        <v>114</v>
      </c>
      <c r="AD386" s="25" t="str">
        <f t="shared" ca="1" si="84"/>
        <v>N/A</v>
      </c>
      <c r="AE386" s="32">
        <v>2000000000</v>
      </c>
      <c r="AF386" s="33">
        <f>VLOOKUP(J386,Library!A:B,2,0)</f>
        <v>3</v>
      </c>
      <c r="AG386" s="33">
        <f>VLOOKUP(J386,Library!A:G,7,0)</f>
        <v>3</v>
      </c>
      <c r="AH386" s="28" t="str">
        <f>VLOOKUP(W386,Library!W:X,2,0)</f>
        <v>N/A</v>
      </c>
      <c r="AI386" s="28" t="str">
        <f>VLOOKUP(X386,Library!Y:Z,2,0)</f>
        <v>N/A</v>
      </c>
      <c r="AJ386" s="28">
        <f>VLOOKUP(Y386,Library!AA:AB,2,0)</f>
        <v>4</v>
      </c>
      <c r="AK386" s="33">
        <f>IF(MAX(AH386,AI386,AJ386)=0,VLOOKUP(I386,Library!$J:$P,7,0),MAX(AH386,AI386,AJ386))</f>
        <v>4</v>
      </c>
      <c r="AL386" s="33">
        <f t="shared" ca="1" si="79"/>
        <v>5</v>
      </c>
      <c r="AM386" s="33">
        <f>VLOOKUP(AB386,Library!T:U,2,0)</f>
        <v>1</v>
      </c>
      <c r="AN386" s="34">
        <f t="shared" ca="1" si="80"/>
        <v>3.3499999999999996</v>
      </c>
      <c r="AO386" s="33">
        <f t="shared" ca="1" si="81"/>
        <v>4</v>
      </c>
      <c r="AP386" s="28" t="s">
        <v>127</v>
      </c>
      <c r="AQ386" s="25" t="s">
        <v>128</v>
      </c>
      <c r="AR386" s="28" t="s">
        <v>111</v>
      </c>
      <c r="AS386" s="28" t="s">
        <v>2734</v>
      </c>
      <c r="AT386" s="28" t="s">
        <v>1718</v>
      </c>
      <c r="AU386" s="23" t="s">
        <v>2735</v>
      </c>
      <c r="AV386" s="23" t="s">
        <v>130</v>
      </c>
      <c r="AW386" s="25" t="s">
        <v>128</v>
      </c>
      <c r="AX386" s="25" t="s">
        <v>110</v>
      </c>
      <c r="AY386" s="25" t="s">
        <v>128</v>
      </c>
      <c r="AZ386" s="25" t="s">
        <v>128</v>
      </c>
      <c r="BA386" s="25" t="s">
        <v>128</v>
      </c>
      <c r="BB386" s="25" t="s">
        <v>128</v>
      </c>
      <c r="BC386" s="25" t="s">
        <v>128</v>
      </c>
      <c r="BD386" s="25" t="s">
        <v>110</v>
      </c>
      <c r="BE386" s="25" t="s">
        <v>110</v>
      </c>
      <c r="BF386" s="25" t="s">
        <v>128</v>
      </c>
      <c r="BG386" s="25" t="s">
        <v>128</v>
      </c>
      <c r="BH386" s="25" t="s">
        <v>128</v>
      </c>
      <c r="BI386" s="25" t="s">
        <v>114</v>
      </c>
      <c r="BJ386" s="23" t="s">
        <v>128</v>
      </c>
      <c r="BK386" t="s">
        <v>1042</v>
      </c>
      <c r="BL386" s="23" t="s">
        <v>1629</v>
      </c>
      <c r="BM386" s="28">
        <v>35300000</v>
      </c>
      <c r="BN386" s="72">
        <f t="shared" si="77"/>
        <v>1.7649999999999999E-2</v>
      </c>
    </row>
    <row r="387" spans="1:66" ht="15">
      <c r="A387" s="28">
        <v>383</v>
      </c>
      <c r="B387" s="23" t="s">
        <v>1630</v>
      </c>
      <c r="C387" s="28" t="s">
        <v>1753</v>
      </c>
      <c r="D387" s="23" t="s">
        <v>389</v>
      </c>
      <c r="E387" s="43">
        <f ca="1">IF(AW387="Y","Defaulted",IF(OR(IFERROR(_xlfn.XLOOKUP(I387,Library!$J:$J,Library!$P:$P),AK387)=6,IFERROR(_xlfn.XLOOKUP(I387,Library!$J:$J,Library!$P:$P),AK387)=7),"N/A",AO387))</f>
        <v>3</v>
      </c>
      <c r="F387" s="25" t="str">
        <f t="shared" si="82"/>
        <v>N</v>
      </c>
      <c r="G387" s="25" t="str">
        <f t="shared" si="83"/>
        <v>N</v>
      </c>
      <c r="H387" s="25" t="s">
        <v>128</v>
      </c>
      <c r="I387" s="29" t="s">
        <v>127</v>
      </c>
      <c r="J387" s="44" t="str">
        <f t="shared" si="78"/>
        <v>主权债</v>
      </c>
      <c r="K387" s="27" t="s">
        <v>3339</v>
      </c>
      <c r="L387" s="29">
        <v>88.263999999999996</v>
      </c>
      <c r="M387" s="29">
        <v>88.388999999999996</v>
      </c>
      <c r="N387" s="29">
        <v>4.1187086133718944</v>
      </c>
      <c r="O387" s="29">
        <v>4.0873578139581621</v>
      </c>
      <c r="P387" s="30">
        <v>1.375</v>
      </c>
      <c r="Q387" s="27" t="s">
        <v>107</v>
      </c>
      <c r="R387" s="31">
        <v>2</v>
      </c>
      <c r="S387" s="25" t="s">
        <v>3776</v>
      </c>
      <c r="T387" s="25" t="s">
        <v>128</v>
      </c>
      <c r="U387" s="25" t="s">
        <v>3496</v>
      </c>
      <c r="V387" s="25" t="s">
        <v>128</v>
      </c>
      <c r="W387" s="23" t="s">
        <v>962</v>
      </c>
      <c r="X387" s="23" t="s">
        <v>1021</v>
      </c>
      <c r="Y387" s="23" t="s">
        <v>969</v>
      </c>
      <c r="Z387" s="23" t="s">
        <v>1066</v>
      </c>
      <c r="AA387" s="23" t="s">
        <v>114</v>
      </c>
      <c r="AB387" s="23" t="s">
        <v>108</v>
      </c>
      <c r="AC387" s="23" t="s">
        <v>2394</v>
      </c>
      <c r="AD387" s="25">
        <f t="shared" ca="1" si="84"/>
        <v>4.7643835616438359</v>
      </c>
      <c r="AE387" s="32">
        <v>1000000000</v>
      </c>
      <c r="AF387" s="33">
        <f>VLOOKUP(J387,Library!A:B,2,0)</f>
        <v>1</v>
      </c>
      <c r="AG387" s="33">
        <f>VLOOKUP(J387,Library!A:G,7,0)</f>
        <v>3</v>
      </c>
      <c r="AH387" s="28">
        <f>VLOOKUP(W387,Library!W:X,2,0)</f>
        <v>2</v>
      </c>
      <c r="AI387" s="28">
        <f>VLOOKUP(X387,Library!Y:Z,2,0)</f>
        <v>3</v>
      </c>
      <c r="AJ387" s="28">
        <f>VLOOKUP(Y387,Library!AA:AB,2,0)</f>
        <v>2</v>
      </c>
      <c r="AK387" s="33">
        <f>IF(MAX(AH387,AI387,AJ387)=0,VLOOKUP(I387,Library!$J:$P,7,0),MAX(AH387,AI387,AJ387))</f>
        <v>3</v>
      </c>
      <c r="AL387" s="33">
        <f t="shared" ca="1" si="79"/>
        <v>3</v>
      </c>
      <c r="AM387" s="33">
        <f>VLOOKUP(AB387,Library!T:U,2,0)</f>
        <v>1</v>
      </c>
      <c r="AN387" s="34">
        <f t="shared" ca="1" si="80"/>
        <v>2.2000000000000002</v>
      </c>
      <c r="AO387" s="33">
        <f t="shared" ca="1" si="81"/>
        <v>3</v>
      </c>
      <c r="AP387" s="28" t="s">
        <v>386</v>
      </c>
      <c r="AQ387" s="25" t="s">
        <v>128</v>
      </c>
      <c r="AR387" s="28" t="s">
        <v>387</v>
      </c>
      <c r="AS387" s="28" t="s">
        <v>388</v>
      </c>
      <c r="AT387" s="28" t="s">
        <v>389</v>
      </c>
      <c r="AU387" s="23" t="s">
        <v>114</v>
      </c>
      <c r="AV387" s="23" t="s">
        <v>115</v>
      </c>
      <c r="AW387" s="25" t="s">
        <v>128</v>
      </c>
      <c r="AX387" s="25" t="s">
        <v>128</v>
      </c>
      <c r="AY387" s="25" t="s">
        <v>128</v>
      </c>
      <c r="AZ387" s="25" t="s">
        <v>128</v>
      </c>
      <c r="BA387" s="25" t="s">
        <v>128</v>
      </c>
      <c r="BB387" s="25" t="s">
        <v>128</v>
      </c>
      <c r="BC387" s="25" t="s">
        <v>128</v>
      </c>
      <c r="BD387" s="25" t="s">
        <v>128</v>
      </c>
      <c r="BE387" s="25" t="s">
        <v>128</v>
      </c>
      <c r="BF387" s="25" t="s">
        <v>128</v>
      </c>
      <c r="BG387" s="25" t="s">
        <v>128</v>
      </c>
      <c r="BH387" s="25" t="s">
        <v>128</v>
      </c>
      <c r="BI387" s="25" t="s">
        <v>114</v>
      </c>
      <c r="BJ387" s="23" t="s">
        <v>128</v>
      </c>
      <c r="BK387" t="s">
        <v>1110</v>
      </c>
      <c r="BL387" s="23" t="s">
        <v>1630</v>
      </c>
      <c r="BM387" s="28">
        <v>152354000</v>
      </c>
      <c r="BN387" s="72">
        <f t="shared" si="77"/>
        <v>0.15235399999999999</v>
      </c>
    </row>
    <row r="388" spans="1:66" ht="15">
      <c r="A388" s="28">
        <v>384</v>
      </c>
      <c r="B388" s="23" t="s">
        <v>1631</v>
      </c>
      <c r="C388" s="28" t="s">
        <v>1754</v>
      </c>
      <c r="D388" s="23" t="s">
        <v>389</v>
      </c>
      <c r="E388" s="43">
        <f ca="1">IF(AW388="Y","Defaulted",IF(OR(IFERROR(_xlfn.XLOOKUP(I388,Library!$J:$J,Library!$P:$P),AK388)=6,IFERROR(_xlfn.XLOOKUP(I388,Library!$J:$J,Library!$P:$P),AK388)=7),"N/A",AO388))</f>
        <v>3</v>
      </c>
      <c r="F388" s="25" t="str">
        <f t="shared" si="82"/>
        <v>N</v>
      </c>
      <c r="G388" s="25" t="str">
        <f t="shared" si="83"/>
        <v>N</v>
      </c>
      <c r="H388" s="25" t="s">
        <v>128</v>
      </c>
      <c r="I388" s="29" t="s">
        <v>127</v>
      </c>
      <c r="J388" s="44" t="str">
        <f t="shared" si="78"/>
        <v>主权债</v>
      </c>
      <c r="K388" s="27" t="s">
        <v>3339</v>
      </c>
      <c r="L388" s="29">
        <v>62.798000000000002</v>
      </c>
      <c r="M388" s="29">
        <v>63.076999999999998</v>
      </c>
      <c r="N388" s="29">
        <v>5.0153973435407266</v>
      </c>
      <c r="O388" s="29">
        <v>4.9886533049157178</v>
      </c>
      <c r="P388" s="30">
        <v>2.375</v>
      </c>
      <c r="Q388" s="27" t="s">
        <v>107</v>
      </c>
      <c r="R388" s="31">
        <v>2</v>
      </c>
      <c r="S388" s="25" t="s">
        <v>3776</v>
      </c>
      <c r="T388" s="25" t="s">
        <v>128</v>
      </c>
      <c r="U388" s="25" t="s">
        <v>3496</v>
      </c>
      <c r="V388" s="25" t="s">
        <v>128</v>
      </c>
      <c r="W388" s="23" t="s">
        <v>962</v>
      </c>
      <c r="X388" s="23" t="s">
        <v>1021</v>
      </c>
      <c r="Y388" s="23" t="s">
        <v>969</v>
      </c>
      <c r="Z388" s="23" t="s">
        <v>1066</v>
      </c>
      <c r="AA388" s="23" t="s">
        <v>114</v>
      </c>
      <c r="AB388" s="23" t="s">
        <v>108</v>
      </c>
      <c r="AC388" s="23" t="s">
        <v>2395</v>
      </c>
      <c r="AD388" s="25">
        <f t="shared" ca="1" si="84"/>
        <v>24.778082191780822</v>
      </c>
      <c r="AE388" s="32">
        <v>500000000</v>
      </c>
      <c r="AF388" s="33">
        <f>VLOOKUP(J388,Library!A:B,2,0)</f>
        <v>1</v>
      </c>
      <c r="AG388" s="33">
        <f>VLOOKUP(J388,Library!A:G,7,0)</f>
        <v>3</v>
      </c>
      <c r="AH388" s="28">
        <f>VLOOKUP(W388,Library!W:X,2,0)</f>
        <v>2</v>
      </c>
      <c r="AI388" s="28">
        <f>VLOOKUP(X388,Library!Y:Z,2,0)</f>
        <v>3</v>
      </c>
      <c r="AJ388" s="28">
        <f>VLOOKUP(Y388,Library!AA:AB,2,0)</f>
        <v>2</v>
      </c>
      <c r="AK388" s="33">
        <f>IF(MAX(AH388,AI388,AJ388)=0,VLOOKUP(I388,Library!$J:$P,7,0),MAX(AH388,AI388,AJ388))</f>
        <v>3</v>
      </c>
      <c r="AL388" s="33">
        <f t="shared" ca="1" si="79"/>
        <v>5</v>
      </c>
      <c r="AM388" s="33">
        <f>VLOOKUP(AB388,Library!T:U,2,0)</f>
        <v>1</v>
      </c>
      <c r="AN388" s="34">
        <f t="shared" ca="1" si="80"/>
        <v>2.4</v>
      </c>
      <c r="AO388" s="33">
        <f t="shared" ca="1" si="81"/>
        <v>3</v>
      </c>
      <c r="AP388" s="28" t="s">
        <v>386</v>
      </c>
      <c r="AQ388" s="25" t="s">
        <v>128</v>
      </c>
      <c r="AR388" s="28" t="s">
        <v>387</v>
      </c>
      <c r="AS388" s="28" t="s">
        <v>388</v>
      </c>
      <c r="AT388" s="28" t="s">
        <v>389</v>
      </c>
      <c r="AU388" s="23" t="s">
        <v>114</v>
      </c>
      <c r="AV388" s="23" t="s">
        <v>115</v>
      </c>
      <c r="AW388" s="25" t="s">
        <v>128</v>
      </c>
      <c r="AX388" s="25" t="s">
        <v>128</v>
      </c>
      <c r="AY388" s="25" t="s">
        <v>128</v>
      </c>
      <c r="AZ388" s="25" t="s">
        <v>128</v>
      </c>
      <c r="BA388" s="25" t="s">
        <v>128</v>
      </c>
      <c r="BB388" s="25" t="s">
        <v>128</v>
      </c>
      <c r="BC388" s="25" t="s">
        <v>128</v>
      </c>
      <c r="BD388" s="25" t="s">
        <v>128</v>
      </c>
      <c r="BE388" s="25" t="s">
        <v>128</v>
      </c>
      <c r="BF388" s="25" t="s">
        <v>128</v>
      </c>
      <c r="BG388" s="25" t="s">
        <v>128</v>
      </c>
      <c r="BH388" s="25" t="s">
        <v>128</v>
      </c>
      <c r="BI388" s="25" t="s">
        <v>114</v>
      </c>
      <c r="BJ388" s="23" t="s">
        <v>128</v>
      </c>
      <c r="BK388" t="s">
        <v>1110</v>
      </c>
      <c r="BL388" s="23" t="s">
        <v>1631</v>
      </c>
      <c r="BM388" s="28">
        <v>25089000</v>
      </c>
      <c r="BN388" s="72">
        <f t="shared" si="77"/>
        <v>5.0178E-2</v>
      </c>
    </row>
    <row r="389" spans="1:66" ht="15">
      <c r="A389" s="28">
        <v>385</v>
      </c>
      <c r="B389" s="23" t="s">
        <v>1632</v>
      </c>
      <c r="C389" s="28" t="s">
        <v>1755</v>
      </c>
      <c r="D389" s="23" t="s">
        <v>1736</v>
      </c>
      <c r="E389" s="43">
        <f ca="1">IF(AW389="Y","Defaulted",IF(OR(IFERROR(_xlfn.XLOOKUP(I389,Library!$J:$J,Library!$P:$P),AK389)=6,IFERROR(_xlfn.XLOOKUP(I389,Library!$J:$J,Library!$P:$P),AK389)=7),"N/A",AO389))</f>
        <v>4</v>
      </c>
      <c r="F389" s="25" t="str">
        <f t="shared" si="82"/>
        <v>N</v>
      </c>
      <c r="G389" s="25" t="str">
        <f t="shared" si="83"/>
        <v>N</v>
      </c>
      <c r="H389" s="25" t="s">
        <v>128</v>
      </c>
      <c r="I389" s="29" t="s">
        <v>2049</v>
      </c>
      <c r="J389" s="44" t="str">
        <f t="shared" si="78"/>
        <v>非投资级/无评级优先普通债</v>
      </c>
      <c r="K389" s="23" t="s">
        <v>20</v>
      </c>
      <c r="L389" s="29">
        <v>100.01</v>
      </c>
      <c r="M389" s="29">
        <v>100.09699999999999</v>
      </c>
      <c r="N389" s="29">
        <v>4.7383493705584128</v>
      </c>
      <c r="O389" s="29">
        <v>4.6465895333708405</v>
      </c>
      <c r="P389" s="30">
        <v>4.75</v>
      </c>
      <c r="Q389" s="27" t="s">
        <v>107</v>
      </c>
      <c r="R389" s="31">
        <v>2</v>
      </c>
      <c r="S389" s="25" t="s">
        <v>3777</v>
      </c>
      <c r="T389" s="25" t="s">
        <v>128</v>
      </c>
      <c r="U389" s="25" t="s">
        <v>3496</v>
      </c>
      <c r="V389" s="25" t="s">
        <v>128</v>
      </c>
      <c r="W389" s="23" t="s">
        <v>8</v>
      </c>
      <c r="X389" s="23" t="s">
        <v>998</v>
      </c>
      <c r="Y389" s="23" t="s">
        <v>989</v>
      </c>
      <c r="Z389" s="23" t="s">
        <v>1066</v>
      </c>
      <c r="AA389" s="23" t="s">
        <v>1041</v>
      </c>
      <c r="AB389" s="23" t="s">
        <v>108</v>
      </c>
      <c r="AC389" s="23" t="s">
        <v>2396</v>
      </c>
      <c r="AD389" s="25">
        <f t="shared" ca="1" si="84"/>
        <v>0.99178082191780825</v>
      </c>
      <c r="AE389" s="32">
        <v>850000000</v>
      </c>
      <c r="AF389" s="33">
        <f>VLOOKUP(J389,Library!A:B,2,0)</f>
        <v>3</v>
      </c>
      <c r="AG389" s="33">
        <f>VLOOKUP(J389,Library!A:G,7,0)</f>
        <v>3</v>
      </c>
      <c r="AH389" s="28" t="str">
        <f>VLOOKUP(W389,Library!W:X,2,0)</f>
        <v>N/A</v>
      </c>
      <c r="AI389" s="28">
        <f>VLOOKUP(X389,Library!Y:Z,2,0)</f>
        <v>5</v>
      </c>
      <c r="AJ389" s="28">
        <f>VLOOKUP(Y389,Library!AA:AB,2,0)</f>
        <v>4</v>
      </c>
      <c r="AK389" s="33">
        <f>IF(MAX(AH389,AI389,AJ389)=0,VLOOKUP(I389,Library!$J:$P,7,0),MAX(AH389,AI389,AJ389))</f>
        <v>5</v>
      </c>
      <c r="AL389" s="33">
        <f t="shared" ca="1" si="79"/>
        <v>2</v>
      </c>
      <c r="AM389" s="33">
        <f>VLOOKUP(AB389,Library!T:U,2,0)</f>
        <v>1</v>
      </c>
      <c r="AN389" s="34">
        <f t="shared" ca="1" si="80"/>
        <v>3.3</v>
      </c>
      <c r="AO389" s="33">
        <f t="shared" ca="1" si="81"/>
        <v>4</v>
      </c>
      <c r="AP389" s="28" t="s">
        <v>127</v>
      </c>
      <c r="AQ389" s="25" t="s">
        <v>128</v>
      </c>
      <c r="AR389" s="28" t="s">
        <v>111</v>
      </c>
      <c r="AS389" s="28" t="s">
        <v>2525</v>
      </c>
      <c r="AT389" s="28" t="s">
        <v>1719</v>
      </c>
      <c r="AU389" s="23" t="s">
        <v>114</v>
      </c>
      <c r="AV389" s="23" t="s">
        <v>115</v>
      </c>
      <c r="AW389" s="25" t="s">
        <v>128</v>
      </c>
      <c r="AX389" s="25" t="s">
        <v>128</v>
      </c>
      <c r="AY389" s="25" t="s">
        <v>128</v>
      </c>
      <c r="AZ389" s="25" t="s">
        <v>128</v>
      </c>
      <c r="BA389" s="25" t="s">
        <v>128</v>
      </c>
      <c r="BB389" s="25" t="s">
        <v>128</v>
      </c>
      <c r="BC389" s="25" t="s">
        <v>128</v>
      </c>
      <c r="BD389" s="25" t="s">
        <v>128</v>
      </c>
      <c r="BE389" s="25" t="s">
        <v>128</v>
      </c>
      <c r="BF389" s="25" t="s">
        <v>128</v>
      </c>
      <c r="BG389" s="25" t="s">
        <v>128</v>
      </c>
      <c r="BH389" s="25" t="s">
        <v>128</v>
      </c>
      <c r="BI389" s="25" t="s">
        <v>2802</v>
      </c>
      <c r="BJ389" s="23" t="s">
        <v>128</v>
      </c>
      <c r="BK389" t="s">
        <v>1042</v>
      </c>
      <c r="BL389" s="23" t="s">
        <v>1632</v>
      </c>
      <c r="BM389" s="28">
        <v>95719000</v>
      </c>
      <c r="BN389" s="72">
        <f t="shared" si="77"/>
        <v>0.11261058823529412</v>
      </c>
    </row>
    <row r="390" spans="1:66" ht="15">
      <c r="A390" s="28">
        <v>386</v>
      </c>
      <c r="B390" s="23" t="s">
        <v>1633</v>
      </c>
      <c r="C390" s="28" t="s">
        <v>1756</v>
      </c>
      <c r="D390" s="23" t="s">
        <v>1736</v>
      </c>
      <c r="E390" s="43">
        <f ca="1">IF(AW390="Y","Defaulted",IF(OR(IFERROR(_xlfn.XLOOKUP(I390,Library!$J:$J,Library!$P:$P),AK390)=6,IFERROR(_xlfn.XLOOKUP(I390,Library!$J:$J,Library!$P:$P),AK390)=7),"N/A",AO390))</f>
        <v>4</v>
      </c>
      <c r="F390" s="25" t="str">
        <f t="shared" si="82"/>
        <v>Y</v>
      </c>
      <c r="G390" s="25" t="str">
        <f t="shared" si="83"/>
        <v>N</v>
      </c>
      <c r="H390" s="25" t="s">
        <v>128</v>
      </c>
      <c r="I390" s="29" t="s">
        <v>2050</v>
      </c>
      <c r="J390" s="44" t="str">
        <f t="shared" si="78"/>
        <v>非投资级/无评级优先可赎回/可售回债</v>
      </c>
      <c r="K390" s="23" t="s">
        <v>20</v>
      </c>
      <c r="L390" s="29">
        <v>94.930999999999997</v>
      </c>
      <c r="M390" s="29">
        <v>95.096999999999994</v>
      </c>
      <c r="N390" s="29">
        <v>4.8482959183987884</v>
      </c>
      <c r="O390" s="29">
        <v>4.7985669301100762</v>
      </c>
      <c r="P390" s="30">
        <v>3.375</v>
      </c>
      <c r="Q390" s="27" t="s">
        <v>107</v>
      </c>
      <c r="R390" s="31">
        <v>2</v>
      </c>
      <c r="S390" s="25" t="s">
        <v>3529</v>
      </c>
      <c r="T390" s="25" t="s">
        <v>110</v>
      </c>
      <c r="U390" s="25" t="s">
        <v>3778</v>
      </c>
      <c r="V390" s="25" t="s">
        <v>128</v>
      </c>
      <c r="W390" s="23" t="s">
        <v>8</v>
      </c>
      <c r="X390" s="23" t="s">
        <v>998</v>
      </c>
      <c r="Y390" s="23" t="s">
        <v>989</v>
      </c>
      <c r="Z390" s="23" t="s">
        <v>1066</v>
      </c>
      <c r="AA390" s="23" t="s">
        <v>1041</v>
      </c>
      <c r="AB390" s="23" t="s">
        <v>108</v>
      </c>
      <c r="AC390" s="23" t="s">
        <v>2397</v>
      </c>
      <c r="AD390" s="25">
        <f t="shared" ca="1" si="84"/>
        <v>3.8246575342465752</v>
      </c>
      <c r="AE390" s="32">
        <v>700000000</v>
      </c>
      <c r="AF390" s="33">
        <f>VLOOKUP(J390,Library!A:B,2,0)</f>
        <v>3</v>
      </c>
      <c r="AG390" s="33">
        <f>VLOOKUP(J390,Library!A:G,7,0)</f>
        <v>3</v>
      </c>
      <c r="AH390" s="28" t="str">
        <f>VLOOKUP(W390,Library!W:X,2,0)</f>
        <v>N/A</v>
      </c>
      <c r="AI390" s="28">
        <f>VLOOKUP(X390,Library!Y:Z,2,0)</f>
        <v>5</v>
      </c>
      <c r="AJ390" s="28">
        <f>VLOOKUP(Y390,Library!AA:AB,2,0)</f>
        <v>4</v>
      </c>
      <c r="AK390" s="33">
        <f>IF(MAX(AH390,AI390,AJ390)=0,VLOOKUP(I390,Library!$J:$P,7,0),MAX(AH390,AI390,AJ390))</f>
        <v>5</v>
      </c>
      <c r="AL390" s="33">
        <f t="shared" ca="1" si="79"/>
        <v>3</v>
      </c>
      <c r="AM390" s="33">
        <f>VLOOKUP(AB390,Library!T:U,2,0)</f>
        <v>1</v>
      </c>
      <c r="AN390" s="34">
        <f t="shared" ca="1" si="80"/>
        <v>3.3999999999999995</v>
      </c>
      <c r="AO390" s="33">
        <f t="shared" ca="1" si="81"/>
        <v>4</v>
      </c>
      <c r="AP390" s="28" t="s">
        <v>127</v>
      </c>
      <c r="AQ390" s="25" t="s">
        <v>128</v>
      </c>
      <c r="AR390" s="28" t="s">
        <v>111</v>
      </c>
      <c r="AS390" s="28" t="s">
        <v>2525</v>
      </c>
      <c r="AT390" s="28" t="s">
        <v>1719</v>
      </c>
      <c r="AU390" s="23" t="s">
        <v>2736</v>
      </c>
      <c r="AV390" s="23" t="s">
        <v>35</v>
      </c>
      <c r="AW390" s="25" t="s">
        <v>128</v>
      </c>
      <c r="AX390" s="25" t="s">
        <v>128</v>
      </c>
      <c r="AY390" s="25" t="s">
        <v>128</v>
      </c>
      <c r="AZ390" s="25" t="s">
        <v>128</v>
      </c>
      <c r="BA390" s="25" t="s">
        <v>128</v>
      </c>
      <c r="BB390" s="25" t="s">
        <v>128</v>
      </c>
      <c r="BC390" s="25" t="s">
        <v>128</v>
      </c>
      <c r="BD390" s="25" t="s">
        <v>128</v>
      </c>
      <c r="BE390" s="25" t="s">
        <v>128</v>
      </c>
      <c r="BF390" s="25" t="s">
        <v>128</v>
      </c>
      <c r="BG390" s="25" t="s">
        <v>128</v>
      </c>
      <c r="BH390" s="25" t="s">
        <v>128</v>
      </c>
      <c r="BI390" s="25" t="s">
        <v>114</v>
      </c>
      <c r="BJ390" s="23" t="s">
        <v>128</v>
      </c>
      <c r="BK390" t="s">
        <v>1042</v>
      </c>
      <c r="BL390" s="23" t="s">
        <v>1633</v>
      </c>
      <c r="BM390" s="28">
        <v>19820000</v>
      </c>
      <c r="BN390" s="72">
        <f t="shared" si="77"/>
        <v>2.8314285714285715E-2</v>
      </c>
    </row>
    <row r="391" spans="1:66" ht="15">
      <c r="A391" s="28">
        <v>387</v>
      </c>
      <c r="B391" s="23" t="s">
        <v>1634</v>
      </c>
      <c r="C391" s="28" t="s">
        <v>1757</v>
      </c>
      <c r="D391" s="23" t="s">
        <v>617</v>
      </c>
      <c r="E391" s="43">
        <f ca="1">IF(AW391="Y","Defaulted",IF(OR(IFERROR(_xlfn.XLOOKUP(I391,Library!$J:$J,Library!$P:$P),AK391)=6,IFERROR(_xlfn.XLOOKUP(I391,Library!$J:$J,Library!$P:$P),AK391)=7),"N/A",AO391))</f>
        <v>3</v>
      </c>
      <c r="F391" s="25" t="str">
        <f t="shared" si="82"/>
        <v>Y</v>
      </c>
      <c r="G391" s="25" t="str">
        <f t="shared" si="83"/>
        <v>Y</v>
      </c>
      <c r="H391" s="25" t="s">
        <v>128</v>
      </c>
      <c r="I391" s="29" t="s">
        <v>613</v>
      </c>
      <c r="J391" s="44" t="str">
        <f t="shared" ref="J391:J435" si="85">IF(AQ391="Y","存款证",
IF(BF391="Y","应急可转债",
IF(BK391="Government","主权债",
IF(AND(BF391="N",BE391="Y"),"永续债/优先股",
IF(AND(BF391="N",BG391="Y"),"保释债（Bail in feature）",
IF(AND(BF391="N",OR(AY391="Y",AZ391="5")),"可转换/可交换债券",
IF(AND(BF391="N",BE391="N",BG391="N",BH391="Y"),"多担保人债券",
IF(AND(AK391&lt;5,T391="N",V391="N",AX391="N"),"投资级别优先普通债",
IF(AND(AK391&lt;5,OR(T391="Y",V391="Y"),AX391="N"),"投资级别优先可赎回/可售回债",
IF(AND(AK391&lt;5,T391="N",V391="N",AX391="Y"),"投资级别次级普通债",
IF(AND(AK391&lt;5,OR(T391="Y",V391="Y"),AX391="Y"),"投资级别次级可赎回/可售回债",
IF(AND(OR(AK391=5,AK391=6,AK391=7),T391="N",V391="N",AX391="N"),"非投资级/无评级优先普通债",
IF(AND(OR(AK391=5,AK391=6,AK391=7),OR(T391="Y",V391="Y"),AX391="N"),"非投资级/无评级优先可赎回/可售回债",
IF(AND(OR(AK391=5,AK391=6,AK391=7),T391="N",V391="N",AX391="Y"),"非投资级/无评级次级普通债",
IF(AND(OR(AK391=5,AK391=6,AK391=7),OR(T391="Y",V391="Y"),AX391="Y"),"非投资级/无评级次级可赎回/可售回债")))))))))))))))</f>
        <v>保释债（Bail in feature）</v>
      </c>
      <c r="K391" s="23" t="s">
        <v>25</v>
      </c>
      <c r="L391" s="29">
        <v>99.554000000000002</v>
      </c>
      <c r="M391" s="29">
        <v>99.596999999999994</v>
      </c>
      <c r="N391" s="29">
        <v>5.0625585191600475</v>
      </c>
      <c r="O391" s="29">
        <v>5.0382800425064609</v>
      </c>
      <c r="P391" s="30">
        <v>4.0410000000000004</v>
      </c>
      <c r="Q391" s="27" t="s">
        <v>107</v>
      </c>
      <c r="R391" s="31">
        <v>2</v>
      </c>
      <c r="S391" s="25" t="s">
        <v>3779</v>
      </c>
      <c r="T391" s="25" t="s">
        <v>110</v>
      </c>
      <c r="U391" s="25" t="s">
        <v>3780</v>
      </c>
      <c r="V391" s="25" t="s">
        <v>128</v>
      </c>
      <c r="W391" s="23" t="s">
        <v>980</v>
      </c>
      <c r="X391" s="23" t="s">
        <v>981</v>
      </c>
      <c r="Y391" s="23" t="s">
        <v>974</v>
      </c>
      <c r="Z391" s="23" t="s">
        <v>1066</v>
      </c>
      <c r="AA391" s="23" t="s">
        <v>114</v>
      </c>
      <c r="AB391" s="23" t="s">
        <v>108</v>
      </c>
      <c r="AC391" s="23" t="s">
        <v>2398</v>
      </c>
      <c r="AD391" s="25">
        <f t="shared" ca="1" si="84"/>
        <v>1.8712328767123287</v>
      </c>
      <c r="AE391" s="32">
        <v>2500000000</v>
      </c>
      <c r="AF391" s="33">
        <f>VLOOKUP(J391,Library!A:B,2,0)</f>
        <v>3</v>
      </c>
      <c r="AG391" s="33">
        <f>VLOOKUP(J391,Library!A:G,7,0)</f>
        <v>3</v>
      </c>
      <c r="AH391" s="28">
        <f>VLOOKUP(W391,Library!W:X,2,0)</f>
        <v>3</v>
      </c>
      <c r="AI391" s="28">
        <f>VLOOKUP(X391,Library!Y:Z,2,0)</f>
        <v>3</v>
      </c>
      <c r="AJ391" s="28">
        <f>VLOOKUP(Y391,Library!AA:AB,2,0)</f>
        <v>3</v>
      </c>
      <c r="AK391" s="33">
        <f>IF(MAX(AH391,AI391,AJ391)=0,VLOOKUP(I391,Library!$J:$P,7,0),MAX(AH391,AI391,AJ391))</f>
        <v>3</v>
      </c>
      <c r="AL391" s="33">
        <f t="shared" ca="1" si="79"/>
        <v>3</v>
      </c>
      <c r="AM391" s="33">
        <f>VLOOKUP(AB391,Library!T:U,2,0)</f>
        <v>1</v>
      </c>
      <c r="AN391" s="34">
        <f t="shared" ca="1" si="80"/>
        <v>2.8999999999999995</v>
      </c>
      <c r="AO391" s="33">
        <f t="shared" ca="1" si="81"/>
        <v>3</v>
      </c>
      <c r="AP391" s="28" t="s">
        <v>274</v>
      </c>
      <c r="AQ391" s="25" t="s">
        <v>128</v>
      </c>
      <c r="AR391" s="28" t="s">
        <v>615</v>
      </c>
      <c r="AS391" s="28" t="s">
        <v>616</v>
      </c>
      <c r="AT391" s="28" t="s">
        <v>1616</v>
      </c>
      <c r="AU391" s="23" t="s">
        <v>2737</v>
      </c>
      <c r="AV391" s="23" t="s">
        <v>35</v>
      </c>
      <c r="AW391" s="25" t="s">
        <v>128</v>
      </c>
      <c r="AX391" s="25" t="s">
        <v>128</v>
      </c>
      <c r="AY391" s="25" t="s">
        <v>128</v>
      </c>
      <c r="AZ391" s="25" t="s">
        <v>128</v>
      </c>
      <c r="BA391" s="25" t="s">
        <v>128</v>
      </c>
      <c r="BB391" s="25" t="s">
        <v>128</v>
      </c>
      <c r="BC391" s="25" t="s">
        <v>128</v>
      </c>
      <c r="BD391" s="25" t="s">
        <v>128</v>
      </c>
      <c r="BE391" s="25" t="s">
        <v>128</v>
      </c>
      <c r="BF391" s="25" t="s">
        <v>128</v>
      </c>
      <c r="BG391" s="25" t="s">
        <v>110</v>
      </c>
      <c r="BH391" s="25" t="s">
        <v>128</v>
      </c>
      <c r="BI391" s="25" t="s">
        <v>114</v>
      </c>
      <c r="BJ391" s="23" t="s">
        <v>128</v>
      </c>
      <c r="BK391" t="s">
        <v>1042</v>
      </c>
      <c r="BL391" s="23" t="s">
        <v>1634</v>
      </c>
      <c r="BM391" s="28">
        <v>276866000</v>
      </c>
      <c r="BN391" s="72">
        <f t="shared" si="77"/>
        <v>0.11074639999999999</v>
      </c>
    </row>
    <row r="392" spans="1:66" ht="15">
      <c r="A392" s="28">
        <v>388</v>
      </c>
      <c r="B392" s="23" t="s">
        <v>1635</v>
      </c>
      <c r="C392" s="28" t="s">
        <v>1758</v>
      </c>
      <c r="D392" s="23" t="s">
        <v>617</v>
      </c>
      <c r="E392" s="43">
        <f ca="1">IF(AW392="Y","Defaulted",IF(OR(IFERROR(_xlfn.XLOOKUP(I392,Library!$J:$J,Library!$P:$P),AK392)=6,IFERROR(_xlfn.XLOOKUP(I392,Library!$J:$J,Library!$P:$P),AK392)=7),"N/A",AO392))</f>
        <v>5</v>
      </c>
      <c r="F392" s="25" t="str">
        <f t="shared" si="82"/>
        <v>Y</v>
      </c>
      <c r="G392" s="25" t="str">
        <f t="shared" si="83"/>
        <v>Y</v>
      </c>
      <c r="H392" s="25" t="s">
        <v>128</v>
      </c>
      <c r="I392" s="29" t="s">
        <v>613</v>
      </c>
      <c r="J392" s="44" t="str">
        <f t="shared" si="85"/>
        <v>应急可转债</v>
      </c>
      <c r="K392" s="23" t="s">
        <v>25</v>
      </c>
      <c r="L392" s="29">
        <v>99.349000000000004</v>
      </c>
      <c r="M392" s="29">
        <v>99.671000000000006</v>
      </c>
      <c r="N392" s="29">
        <v>3.450923108302558</v>
      </c>
      <c r="O392" s="29">
        <v>3.2883296750879167</v>
      </c>
      <c r="P392" s="30">
        <v>3.125</v>
      </c>
      <c r="Q392" s="27" t="s">
        <v>107</v>
      </c>
      <c r="R392" s="31">
        <v>1</v>
      </c>
      <c r="S392" s="25" t="s">
        <v>2281</v>
      </c>
      <c r="T392" s="25" t="s">
        <v>128</v>
      </c>
      <c r="U392" s="25" t="s">
        <v>3496</v>
      </c>
      <c r="V392" s="25" t="s">
        <v>128</v>
      </c>
      <c r="W392" s="23" t="s">
        <v>984</v>
      </c>
      <c r="X392" s="23" t="s">
        <v>985</v>
      </c>
      <c r="Y392" s="23" t="s">
        <v>980</v>
      </c>
      <c r="Z392" s="23" t="s">
        <v>1092</v>
      </c>
      <c r="AA392" s="23" t="s">
        <v>114</v>
      </c>
      <c r="AB392" s="23" t="s">
        <v>964</v>
      </c>
      <c r="AC392" s="23" t="s">
        <v>2385</v>
      </c>
      <c r="AD392" s="25">
        <f t="shared" ca="1" si="84"/>
        <v>2.106849315068493</v>
      </c>
      <c r="AE392" s="32">
        <v>1000000000</v>
      </c>
      <c r="AF392" s="33">
        <f>VLOOKUP(J392,Library!A:B,2,0)</f>
        <v>5</v>
      </c>
      <c r="AG392" s="33">
        <f>VLOOKUP(J392,Library!A:G,7,0)</f>
        <v>3</v>
      </c>
      <c r="AH392" s="28">
        <f>VLOOKUP(W392,Library!W:X,2,0)</f>
        <v>4</v>
      </c>
      <c r="AI392" s="28">
        <f>VLOOKUP(X392,Library!Y:Z,2,0)</f>
        <v>4</v>
      </c>
      <c r="AJ392" s="28">
        <f>VLOOKUP(Y392,Library!AA:AB,2,0)</f>
        <v>3</v>
      </c>
      <c r="AK392" s="33">
        <f>IF(MAX(AH392,AI392,AJ392)=0,VLOOKUP(I392,Library!$J:$P,7,0),MAX(AH392,AI392,AJ392))</f>
        <v>4</v>
      </c>
      <c r="AL392" s="33">
        <f t="shared" ca="1" si="79"/>
        <v>3</v>
      </c>
      <c r="AM392" s="33">
        <f>VLOOKUP(AB392,Library!T:U,2,0)</f>
        <v>1</v>
      </c>
      <c r="AN392" s="34">
        <f t="shared" ca="1" si="80"/>
        <v>3.8499999999999996</v>
      </c>
      <c r="AO392" s="33">
        <f t="shared" ca="1" si="81"/>
        <v>5</v>
      </c>
      <c r="AP392" s="28" t="s">
        <v>386</v>
      </c>
      <c r="AQ392" s="25" t="s">
        <v>128</v>
      </c>
      <c r="AR392" s="28" t="s">
        <v>615</v>
      </c>
      <c r="AS392" s="28" t="s">
        <v>616</v>
      </c>
      <c r="AT392" s="28" t="s">
        <v>1616</v>
      </c>
      <c r="AU392" s="23" t="s">
        <v>114</v>
      </c>
      <c r="AV392" s="23" t="s">
        <v>115</v>
      </c>
      <c r="AW392" s="25" t="s">
        <v>128</v>
      </c>
      <c r="AX392" s="25" t="s">
        <v>110</v>
      </c>
      <c r="AY392" s="25" t="s">
        <v>128</v>
      </c>
      <c r="AZ392" s="25" t="s">
        <v>128</v>
      </c>
      <c r="BA392" s="25" t="s">
        <v>128</v>
      </c>
      <c r="BB392" s="25" t="s">
        <v>128</v>
      </c>
      <c r="BC392" s="25" t="s">
        <v>128</v>
      </c>
      <c r="BD392" s="25" t="s">
        <v>128</v>
      </c>
      <c r="BE392" s="25" t="s">
        <v>128</v>
      </c>
      <c r="BF392" s="25" t="s">
        <v>110</v>
      </c>
      <c r="BG392" s="25" t="s">
        <v>110</v>
      </c>
      <c r="BH392" s="25" t="s">
        <v>128</v>
      </c>
      <c r="BI392" s="25" t="s">
        <v>114</v>
      </c>
      <c r="BJ392" s="23" t="s">
        <v>128</v>
      </c>
      <c r="BK392" t="s">
        <v>1042</v>
      </c>
      <c r="BL392" s="23" t="s">
        <v>1635</v>
      </c>
      <c r="BM392" s="28">
        <v>50794695</v>
      </c>
      <c r="BN392" s="72">
        <f t="shared" si="77"/>
        <v>5.0794695000000001E-2</v>
      </c>
    </row>
    <row r="393" spans="1:66" ht="15">
      <c r="A393" s="28">
        <v>389</v>
      </c>
      <c r="B393" s="23" t="s">
        <v>1636</v>
      </c>
      <c r="C393" s="28" t="s">
        <v>1759</v>
      </c>
      <c r="D393" s="23" t="s">
        <v>617</v>
      </c>
      <c r="E393" s="43">
        <f ca="1">IF(AW393="Y","Defaulted",IF(OR(IFERROR(_xlfn.XLOOKUP(I393,Library!$J:$J,Library!$P:$P),AK393)=6,IFERROR(_xlfn.XLOOKUP(I393,Library!$J:$J,Library!$P:$P),AK393)=7),"N/A",AO393))</f>
        <v>5</v>
      </c>
      <c r="F393" s="25" t="str">
        <f t="shared" si="82"/>
        <v>Y</v>
      </c>
      <c r="G393" s="25" t="str">
        <f t="shared" si="83"/>
        <v>Y</v>
      </c>
      <c r="H393" s="25" t="s">
        <v>128</v>
      </c>
      <c r="I393" s="29" t="s">
        <v>613</v>
      </c>
      <c r="J393" s="44" t="str">
        <f t="shared" si="85"/>
        <v>应急可转债</v>
      </c>
      <c r="K393" s="23" t="s">
        <v>25</v>
      </c>
      <c r="L393" s="29">
        <v>103.72199999999999</v>
      </c>
      <c r="M393" s="29">
        <v>103.90600000000001</v>
      </c>
      <c r="N393" s="29">
        <v>5.5880946122134914</v>
      </c>
      <c r="O393" s="29">
        <v>5.5545762822520448</v>
      </c>
      <c r="P393" s="30">
        <v>6.3639999999999999</v>
      </c>
      <c r="Q393" s="27" t="s">
        <v>107</v>
      </c>
      <c r="R393" s="31">
        <v>1</v>
      </c>
      <c r="S393" s="25" t="s">
        <v>3745</v>
      </c>
      <c r="T393" s="25" t="s">
        <v>110</v>
      </c>
      <c r="U393" s="25" t="s">
        <v>3781</v>
      </c>
      <c r="V393" s="25" t="s">
        <v>128</v>
      </c>
      <c r="W393" s="23" t="s">
        <v>984</v>
      </c>
      <c r="X393" s="23" t="s">
        <v>985</v>
      </c>
      <c r="Y393" s="23" t="s">
        <v>980</v>
      </c>
      <c r="Z393" s="23" t="s">
        <v>1092</v>
      </c>
      <c r="AA393" s="23" t="s">
        <v>114</v>
      </c>
      <c r="AB393" s="23" t="s">
        <v>964</v>
      </c>
      <c r="AC393" s="23" t="s">
        <v>2399</v>
      </c>
      <c r="AD393" s="25">
        <f t="shared" ca="1" si="84"/>
        <v>6.5534246575342463</v>
      </c>
      <c r="AE393" s="32">
        <v>1250000000</v>
      </c>
      <c r="AF393" s="33">
        <f>VLOOKUP(J393,Library!A:B,2,0)</f>
        <v>5</v>
      </c>
      <c r="AG393" s="33">
        <f>VLOOKUP(J393,Library!A:G,7,0)</f>
        <v>3</v>
      </c>
      <c r="AH393" s="28">
        <f>VLOOKUP(W393,Library!W:X,2,0)</f>
        <v>4</v>
      </c>
      <c r="AI393" s="28">
        <f>VLOOKUP(X393,Library!Y:Z,2,0)</f>
        <v>4</v>
      </c>
      <c r="AJ393" s="28">
        <f>VLOOKUP(Y393,Library!AA:AB,2,0)</f>
        <v>3</v>
      </c>
      <c r="AK393" s="33">
        <f>IF(MAX(AH393,AI393,AJ393)=0,VLOOKUP(I393,Library!$J:$P,7,0),MAX(AH393,AI393,AJ393))</f>
        <v>4</v>
      </c>
      <c r="AL393" s="33">
        <f t="shared" ca="1" si="79"/>
        <v>4</v>
      </c>
      <c r="AM393" s="33">
        <f>VLOOKUP(AB393,Library!T:U,2,0)</f>
        <v>1</v>
      </c>
      <c r="AN393" s="34">
        <f t="shared" ca="1" si="80"/>
        <v>3.9499999999999997</v>
      </c>
      <c r="AO393" s="33">
        <f t="shared" ca="1" si="81"/>
        <v>5</v>
      </c>
      <c r="AP393" s="28" t="s">
        <v>386</v>
      </c>
      <c r="AQ393" s="25" t="s">
        <v>128</v>
      </c>
      <c r="AR393" s="28" t="s">
        <v>615</v>
      </c>
      <c r="AS393" s="28" t="s">
        <v>616</v>
      </c>
      <c r="AT393" s="28" t="s">
        <v>1616</v>
      </c>
      <c r="AU393" s="23" t="s">
        <v>2738</v>
      </c>
      <c r="AV393" s="23" t="s">
        <v>35</v>
      </c>
      <c r="AW393" s="25" t="s">
        <v>128</v>
      </c>
      <c r="AX393" s="25" t="s">
        <v>110</v>
      </c>
      <c r="AY393" s="25" t="s">
        <v>128</v>
      </c>
      <c r="AZ393" s="25" t="s">
        <v>128</v>
      </c>
      <c r="BA393" s="25" t="s">
        <v>128</v>
      </c>
      <c r="BB393" s="25" t="s">
        <v>128</v>
      </c>
      <c r="BC393" s="25" t="s">
        <v>128</v>
      </c>
      <c r="BD393" s="25" t="s">
        <v>128</v>
      </c>
      <c r="BE393" s="25" t="s">
        <v>128</v>
      </c>
      <c r="BF393" s="25" t="s">
        <v>110</v>
      </c>
      <c r="BG393" s="25" t="s">
        <v>110</v>
      </c>
      <c r="BH393" s="25" t="s">
        <v>128</v>
      </c>
      <c r="BI393" s="25" t="s">
        <v>114</v>
      </c>
      <c r="BJ393" s="23" t="s">
        <v>128</v>
      </c>
      <c r="BK393" t="s">
        <v>1042</v>
      </c>
      <c r="BL393" s="23" t="s">
        <v>1636</v>
      </c>
      <c r="BM393" s="28">
        <v>287223143</v>
      </c>
      <c r="BN393" s="72">
        <f t="shared" si="77"/>
        <v>0.22977851439999999</v>
      </c>
    </row>
    <row r="394" spans="1:66" ht="15">
      <c r="A394" s="28">
        <v>390</v>
      </c>
      <c r="B394" s="23" t="s">
        <v>1637</v>
      </c>
      <c r="C394" s="28" t="s">
        <v>1760</v>
      </c>
      <c r="D394" s="23" t="s">
        <v>617</v>
      </c>
      <c r="E394" s="43">
        <f ca="1">IF(AW394="Y","Defaulted",IF(OR(IFERROR(_xlfn.XLOOKUP(I394,Library!$J:$J,Library!$P:$P),AK394)=6,IFERROR(_xlfn.XLOOKUP(I394,Library!$J:$J,Library!$P:$P),AK394)=7),"N/A",AO394))</f>
        <v>4</v>
      </c>
      <c r="F394" s="25" t="str">
        <f t="shared" si="82"/>
        <v>Y</v>
      </c>
      <c r="G394" s="25" t="str">
        <f t="shared" si="83"/>
        <v>Y</v>
      </c>
      <c r="H394" s="25" t="s">
        <v>128</v>
      </c>
      <c r="I394" s="29" t="s">
        <v>613</v>
      </c>
      <c r="J394" s="44" t="str">
        <f t="shared" si="85"/>
        <v>保释债（Bail in feature）</v>
      </c>
      <c r="K394" s="23" t="s">
        <v>25</v>
      </c>
      <c r="L394" s="29">
        <v>89.593999999999994</v>
      </c>
      <c r="M394" s="29">
        <v>89.685000000000002</v>
      </c>
      <c r="N394" s="29">
        <v>5.0423233093761697</v>
      </c>
      <c r="O394" s="29">
        <v>5.0249643106433481</v>
      </c>
      <c r="P394" s="30">
        <v>2.871</v>
      </c>
      <c r="Q394" s="27" t="s">
        <v>107</v>
      </c>
      <c r="R394" s="31">
        <v>2</v>
      </c>
      <c r="S394" s="25" t="s">
        <v>3513</v>
      </c>
      <c r="T394" s="25" t="s">
        <v>110</v>
      </c>
      <c r="U394" s="25" t="s">
        <v>3782</v>
      </c>
      <c r="V394" s="25" t="s">
        <v>128</v>
      </c>
      <c r="W394" s="23" t="s">
        <v>980</v>
      </c>
      <c r="X394" s="23" t="s">
        <v>981</v>
      </c>
      <c r="Y394" s="23" t="s">
        <v>974</v>
      </c>
      <c r="Z394" s="23" t="s">
        <v>1066</v>
      </c>
      <c r="AA394" s="23" t="s">
        <v>114</v>
      </c>
      <c r="AB394" s="23" t="s">
        <v>108</v>
      </c>
      <c r="AC394" s="23" t="s">
        <v>2400</v>
      </c>
      <c r="AD394" s="25">
        <f t="shared" ca="1" si="84"/>
        <v>6.5698630136986305</v>
      </c>
      <c r="AE394" s="32">
        <v>1750000000</v>
      </c>
      <c r="AF394" s="33">
        <f>VLOOKUP(J394,Library!A:B,2,0)</f>
        <v>3</v>
      </c>
      <c r="AG394" s="33">
        <f>VLOOKUP(J394,Library!A:G,7,0)</f>
        <v>3</v>
      </c>
      <c r="AH394" s="28">
        <f>VLOOKUP(W394,Library!W:X,2,0)</f>
        <v>3</v>
      </c>
      <c r="AI394" s="28">
        <f>VLOOKUP(X394,Library!Y:Z,2,0)</f>
        <v>3</v>
      </c>
      <c r="AJ394" s="28">
        <f>VLOOKUP(Y394,Library!AA:AB,2,0)</f>
        <v>3</v>
      </c>
      <c r="AK394" s="33">
        <f>IF(MAX(AH394,AI394,AJ394)=0,VLOOKUP(I394,Library!$J:$P,7,0),MAX(AH394,AI394,AJ394))</f>
        <v>3</v>
      </c>
      <c r="AL394" s="33">
        <f t="shared" ca="1" si="79"/>
        <v>4</v>
      </c>
      <c r="AM394" s="33">
        <f>VLOOKUP(AB394,Library!T:U,2,0)</f>
        <v>1</v>
      </c>
      <c r="AN394" s="34">
        <f t="shared" ca="1" si="80"/>
        <v>2.9999999999999996</v>
      </c>
      <c r="AO394" s="33">
        <f t="shared" ca="1" si="81"/>
        <v>4</v>
      </c>
      <c r="AP394" s="28" t="s">
        <v>274</v>
      </c>
      <c r="AQ394" s="25" t="s">
        <v>128</v>
      </c>
      <c r="AR394" s="28" t="s">
        <v>615</v>
      </c>
      <c r="AS394" s="28" t="s">
        <v>616</v>
      </c>
      <c r="AT394" s="28" t="s">
        <v>1616</v>
      </c>
      <c r="AU394" s="23" t="s">
        <v>2739</v>
      </c>
      <c r="AV394" s="23" t="s">
        <v>35</v>
      </c>
      <c r="AW394" s="25" t="s">
        <v>128</v>
      </c>
      <c r="AX394" s="25" t="s">
        <v>128</v>
      </c>
      <c r="AY394" s="25" t="s">
        <v>128</v>
      </c>
      <c r="AZ394" s="25" t="s">
        <v>128</v>
      </c>
      <c r="BA394" s="25" t="s">
        <v>128</v>
      </c>
      <c r="BB394" s="25" t="s">
        <v>128</v>
      </c>
      <c r="BC394" s="25" t="s">
        <v>128</v>
      </c>
      <c r="BD394" s="25" t="s">
        <v>128</v>
      </c>
      <c r="BE394" s="25" t="s">
        <v>128</v>
      </c>
      <c r="BF394" s="25" t="s">
        <v>128</v>
      </c>
      <c r="BG394" s="25" t="s">
        <v>110</v>
      </c>
      <c r="BH394" s="25" t="s">
        <v>128</v>
      </c>
      <c r="BI394" s="25" t="s">
        <v>114</v>
      </c>
      <c r="BJ394" s="23" t="s">
        <v>128</v>
      </c>
      <c r="BK394" t="s">
        <v>1042</v>
      </c>
      <c r="BL394" s="23" t="s">
        <v>1637</v>
      </c>
      <c r="BM394" s="28">
        <v>76686000</v>
      </c>
      <c r="BN394" s="72">
        <f t="shared" si="77"/>
        <v>4.3820571428571431E-2</v>
      </c>
    </row>
    <row r="395" spans="1:66" ht="15">
      <c r="A395" s="28">
        <v>391</v>
      </c>
      <c r="B395" s="23" t="s">
        <v>1618</v>
      </c>
      <c r="C395" s="28" t="s">
        <v>1761</v>
      </c>
      <c r="D395" s="23" t="s">
        <v>617</v>
      </c>
      <c r="E395" s="43">
        <f ca="1">IF(AW395="Y","Defaulted",IF(OR(IFERROR(_xlfn.XLOOKUP(I395,Library!$J:$J,Library!$P:$P),AK395)=6,IFERROR(_xlfn.XLOOKUP(I395,Library!$J:$J,Library!$P:$P),AK395)=7),"N/A",AO395))</f>
        <v>4</v>
      </c>
      <c r="F395" s="25" t="str">
        <f t="shared" si="82"/>
        <v>Y</v>
      </c>
      <c r="G395" s="25" t="str">
        <f t="shared" si="83"/>
        <v>Y</v>
      </c>
      <c r="H395" s="25" t="s">
        <v>128</v>
      </c>
      <c r="I395" s="29" t="s">
        <v>613</v>
      </c>
      <c r="J395" s="44" t="str">
        <f t="shared" si="85"/>
        <v>保释债（Bail in feature）</v>
      </c>
      <c r="K395" s="23" t="s">
        <v>25</v>
      </c>
      <c r="L395" s="29">
        <v>105.542</v>
      </c>
      <c r="M395" s="29">
        <v>105.801</v>
      </c>
      <c r="N395" s="29">
        <v>5.8280037441374253</v>
      </c>
      <c r="O395" s="29">
        <v>5.8053739989096576</v>
      </c>
      <c r="P395" s="30">
        <v>6.3319999999999999</v>
      </c>
      <c r="Q395" s="27" t="s">
        <v>107</v>
      </c>
      <c r="R395" s="31">
        <v>2</v>
      </c>
      <c r="S395" s="25" t="s">
        <v>3656</v>
      </c>
      <c r="T395" s="25" t="s">
        <v>110</v>
      </c>
      <c r="U395" s="25" t="s">
        <v>3783</v>
      </c>
      <c r="V395" s="25" t="s">
        <v>128</v>
      </c>
      <c r="W395" s="23" t="s">
        <v>980</v>
      </c>
      <c r="X395" s="23" t="s">
        <v>981</v>
      </c>
      <c r="Y395" s="23" t="s">
        <v>974</v>
      </c>
      <c r="Z395" s="23" t="s">
        <v>1066</v>
      </c>
      <c r="AA395" s="23" t="s">
        <v>114</v>
      </c>
      <c r="AB395" s="23" t="s">
        <v>108</v>
      </c>
      <c r="AC395" s="23" t="s">
        <v>2401</v>
      </c>
      <c r="AD395" s="25">
        <f t="shared" ca="1" si="84"/>
        <v>17.87123287671233</v>
      </c>
      <c r="AE395" s="32">
        <v>2750000000</v>
      </c>
      <c r="AF395" s="33">
        <f>VLOOKUP(J395,Library!A:B,2,0)</f>
        <v>3</v>
      </c>
      <c r="AG395" s="33">
        <f>VLOOKUP(J395,Library!A:G,7,0)</f>
        <v>3</v>
      </c>
      <c r="AH395" s="28">
        <f>VLOOKUP(W395,Library!W:X,2,0)</f>
        <v>3</v>
      </c>
      <c r="AI395" s="28">
        <f>VLOOKUP(X395,Library!Y:Z,2,0)</f>
        <v>3</v>
      </c>
      <c r="AJ395" s="28">
        <f>VLOOKUP(Y395,Library!AA:AB,2,0)</f>
        <v>3</v>
      </c>
      <c r="AK395" s="33">
        <f>IF(MAX(AH395,AI395,AJ395)=0,VLOOKUP(I395,Library!$J:$P,7,0),MAX(AH395,AI395,AJ395))</f>
        <v>3</v>
      </c>
      <c r="AL395" s="33">
        <f t="shared" ca="1" si="79"/>
        <v>5</v>
      </c>
      <c r="AM395" s="33">
        <f>VLOOKUP(AB395,Library!T:U,2,0)</f>
        <v>1</v>
      </c>
      <c r="AN395" s="34">
        <f t="shared" ca="1" si="80"/>
        <v>3.0999999999999996</v>
      </c>
      <c r="AO395" s="33">
        <f t="shared" ca="1" si="81"/>
        <v>4</v>
      </c>
      <c r="AP395" s="28" t="s">
        <v>274</v>
      </c>
      <c r="AQ395" s="25" t="s">
        <v>128</v>
      </c>
      <c r="AR395" s="28" t="s">
        <v>615</v>
      </c>
      <c r="AS395" s="28" t="s">
        <v>616</v>
      </c>
      <c r="AT395" s="28" t="s">
        <v>1616</v>
      </c>
      <c r="AU395" s="23" t="s">
        <v>2740</v>
      </c>
      <c r="AV395" s="23" t="s">
        <v>35</v>
      </c>
      <c r="AW395" s="25" t="s">
        <v>128</v>
      </c>
      <c r="AX395" s="25" t="s">
        <v>128</v>
      </c>
      <c r="AY395" s="25" t="s">
        <v>128</v>
      </c>
      <c r="AZ395" s="25" t="s">
        <v>128</v>
      </c>
      <c r="BA395" s="25" t="s">
        <v>128</v>
      </c>
      <c r="BB395" s="25" t="s">
        <v>128</v>
      </c>
      <c r="BC395" s="25" t="s">
        <v>128</v>
      </c>
      <c r="BD395" s="25" t="s">
        <v>128</v>
      </c>
      <c r="BE395" s="25" t="s">
        <v>128</v>
      </c>
      <c r="BF395" s="25" t="s">
        <v>128</v>
      </c>
      <c r="BG395" s="25" t="s">
        <v>110</v>
      </c>
      <c r="BH395" s="25" t="s">
        <v>128</v>
      </c>
      <c r="BI395" s="25" t="s">
        <v>114</v>
      </c>
      <c r="BJ395" s="23" t="s">
        <v>128</v>
      </c>
      <c r="BK395" t="s">
        <v>1042</v>
      </c>
      <c r="BL395" s="23" t="s">
        <v>1618</v>
      </c>
      <c r="BM395" s="28">
        <v>77307000</v>
      </c>
      <c r="BN395" s="72">
        <f t="shared" si="77"/>
        <v>2.8111636363636363E-2</v>
      </c>
    </row>
    <row r="396" spans="1:66" ht="15">
      <c r="A396" s="28">
        <v>392</v>
      </c>
      <c r="B396" s="23" t="s">
        <v>1638</v>
      </c>
      <c r="C396" s="28" t="s">
        <v>1762</v>
      </c>
      <c r="D396" s="23" t="s">
        <v>1737</v>
      </c>
      <c r="E396" s="43">
        <f ca="1">IF(AW396="Y","Defaulted",IF(OR(IFERROR(_xlfn.XLOOKUP(I396,Library!$J:$J,Library!$P:$P),AK396)=6,IFERROR(_xlfn.XLOOKUP(I396,Library!$J:$J,Library!$P:$P),AK396)=7),"N/A",AO396))</f>
        <v>3</v>
      </c>
      <c r="F396" s="25" t="str">
        <f t="shared" si="82"/>
        <v>N</v>
      </c>
      <c r="G396" s="25" t="str">
        <f t="shared" si="83"/>
        <v>N</v>
      </c>
      <c r="H396" s="25" t="s">
        <v>128</v>
      </c>
      <c r="I396" s="29" t="s">
        <v>2051</v>
      </c>
      <c r="J396" s="44" t="str">
        <f t="shared" si="85"/>
        <v>投资级别优先普通债</v>
      </c>
      <c r="K396" s="23" t="s">
        <v>20</v>
      </c>
      <c r="L396" s="29">
        <v>99.87</v>
      </c>
      <c r="M396" s="29">
        <v>99.882999999999996</v>
      </c>
      <c r="N396" s="29">
        <v>5.0080299269731334</v>
      </c>
      <c r="O396" s="29">
        <v>4.717352707706068</v>
      </c>
      <c r="P396" s="30">
        <v>2.125</v>
      </c>
      <c r="Q396" s="27" t="s">
        <v>107</v>
      </c>
      <c r="R396" s="31">
        <v>2</v>
      </c>
      <c r="S396" s="25" t="s">
        <v>3713</v>
      </c>
      <c r="T396" s="25" t="s">
        <v>128</v>
      </c>
      <c r="U396" s="25" t="s">
        <v>3496</v>
      </c>
      <c r="V396" s="25" t="s">
        <v>128</v>
      </c>
      <c r="W396" s="23" t="s">
        <v>989</v>
      </c>
      <c r="X396" s="23" t="s">
        <v>1016</v>
      </c>
      <c r="Y396" s="23" t="s">
        <v>8</v>
      </c>
      <c r="Z396" s="23" t="s">
        <v>1066</v>
      </c>
      <c r="AA396" s="23" t="s">
        <v>114</v>
      </c>
      <c r="AB396" s="23" t="s">
        <v>108</v>
      </c>
      <c r="AC396" s="23" t="s">
        <v>2279</v>
      </c>
      <c r="AD396" s="25">
        <f t="shared" ca="1" si="84"/>
        <v>5.4794520547945202E-2</v>
      </c>
      <c r="AE396" s="32">
        <v>300000000</v>
      </c>
      <c r="AF396" s="33">
        <f>VLOOKUP(J396,Library!A:B,2,0)</f>
        <v>1</v>
      </c>
      <c r="AG396" s="33">
        <f>VLOOKUP(J396,Library!A:G,7,0)</f>
        <v>3</v>
      </c>
      <c r="AH396" s="28">
        <f>VLOOKUP(W396,Library!W:X,2,0)</f>
        <v>4</v>
      </c>
      <c r="AI396" s="28" t="str">
        <f>VLOOKUP(X396,Library!Y:Z,2,0)</f>
        <v>N/A</v>
      </c>
      <c r="AJ396" s="28" t="str">
        <f>VLOOKUP(Y396,Library!AA:AB,2,0)</f>
        <v>N/A</v>
      </c>
      <c r="AK396" s="33">
        <f>IF(MAX(AH396,AI396,AJ396)=0,VLOOKUP(I396,Library!$J:$P,7,0),MAX(AH396,AI396,AJ396))</f>
        <v>4</v>
      </c>
      <c r="AL396" s="33">
        <f t="shared" ca="1" si="79"/>
        <v>2</v>
      </c>
      <c r="AM396" s="33">
        <f>VLOOKUP(AB396,Library!T:U,2,0)</f>
        <v>1</v>
      </c>
      <c r="AN396" s="34">
        <f t="shared" ca="1" si="80"/>
        <v>2.35</v>
      </c>
      <c r="AO396" s="33">
        <f t="shared" ca="1" si="81"/>
        <v>3</v>
      </c>
      <c r="AP396" s="28" t="s">
        <v>136</v>
      </c>
      <c r="AQ396" s="25" t="s">
        <v>128</v>
      </c>
      <c r="AR396" s="28" t="s">
        <v>2723</v>
      </c>
      <c r="AS396" s="28" t="s">
        <v>2741</v>
      </c>
      <c r="AT396" s="28" t="s">
        <v>1720</v>
      </c>
      <c r="AU396" s="23" t="s">
        <v>114</v>
      </c>
      <c r="AV396" s="23" t="s">
        <v>115</v>
      </c>
      <c r="AW396" s="25" t="s">
        <v>128</v>
      </c>
      <c r="AX396" s="25" t="s">
        <v>128</v>
      </c>
      <c r="AY396" s="25" t="s">
        <v>128</v>
      </c>
      <c r="AZ396" s="25" t="s">
        <v>128</v>
      </c>
      <c r="BA396" s="25" t="s">
        <v>128</v>
      </c>
      <c r="BB396" s="25" t="s">
        <v>128</v>
      </c>
      <c r="BC396" s="25" t="s">
        <v>128</v>
      </c>
      <c r="BD396" s="25" t="s">
        <v>128</v>
      </c>
      <c r="BE396" s="25" t="s">
        <v>128</v>
      </c>
      <c r="BF396" s="25" t="s">
        <v>128</v>
      </c>
      <c r="BG396" s="25" t="s">
        <v>128</v>
      </c>
      <c r="BH396" s="25" t="s">
        <v>128</v>
      </c>
      <c r="BI396" s="25" t="s">
        <v>114</v>
      </c>
      <c r="BJ396" s="23" t="s">
        <v>128</v>
      </c>
      <c r="BK396" t="s">
        <v>1042</v>
      </c>
      <c r="BL396" s="23" t="s">
        <v>1638</v>
      </c>
      <c r="BM396" s="28">
        <v>20075000</v>
      </c>
      <c r="BN396" s="72">
        <f t="shared" si="77"/>
        <v>6.6916666666666666E-2</v>
      </c>
    </row>
    <row r="397" spans="1:66" ht="15">
      <c r="A397" s="28">
        <v>393</v>
      </c>
      <c r="B397" s="23" t="s">
        <v>1639</v>
      </c>
      <c r="C397" s="28" t="s">
        <v>1763</v>
      </c>
      <c r="D397" s="23" t="s">
        <v>1721</v>
      </c>
      <c r="E397" s="43">
        <f ca="1">IF(AW397="Y","Defaulted",IF(OR(IFERROR(_xlfn.XLOOKUP(I397,Library!$J:$J,Library!$P:$P),AK397)=6,IFERROR(_xlfn.XLOOKUP(I397,Library!$J:$J,Library!$P:$P),AK397)=7),"N/A",AO397))</f>
        <v>4</v>
      </c>
      <c r="F397" s="25" t="str">
        <f t="shared" si="82"/>
        <v>Y</v>
      </c>
      <c r="G397" s="25" t="str">
        <f t="shared" si="83"/>
        <v>Y</v>
      </c>
      <c r="H397" s="25" t="s">
        <v>128</v>
      </c>
      <c r="I397" s="29" t="s">
        <v>2052</v>
      </c>
      <c r="J397" s="44" t="str">
        <f t="shared" si="85"/>
        <v>保释债（Bail in feature）</v>
      </c>
      <c r="K397" s="23" t="s">
        <v>25</v>
      </c>
      <c r="L397" s="29">
        <v>101.726</v>
      </c>
      <c r="M397" s="29">
        <v>101.849</v>
      </c>
      <c r="N397" s="29">
        <v>5.1039932256730465</v>
      </c>
      <c r="O397" s="29">
        <v>5.0854650658412144</v>
      </c>
      <c r="P397" s="30">
        <v>5.35</v>
      </c>
      <c r="Q397" s="27" t="s">
        <v>107</v>
      </c>
      <c r="R397" s="31">
        <v>2</v>
      </c>
      <c r="S397" s="25" t="s">
        <v>3528</v>
      </c>
      <c r="T397" s="25" t="s">
        <v>110</v>
      </c>
      <c r="U397" s="25" t="s">
        <v>3784</v>
      </c>
      <c r="V397" s="25" t="s">
        <v>128</v>
      </c>
      <c r="W397" s="23" t="s">
        <v>77</v>
      </c>
      <c r="X397" s="23" t="s">
        <v>975</v>
      </c>
      <c r="Y397" s="23" t="s">
        <v>969</v>
      </c>
      <c r="Z397" s="23" t="s">
        <v>1066</v>
      </c>
      <c r="AA397" s="23" t="s">
        <v>114</v>
      </c>
      <c r="AB397" s="23" t="s">
        <v>108</v>
      </c>
      <c r="AC397" s="23" t="s">
        <v>2403</v>
      </c>
      <c r="AD397" s="25">
        <f t="shared" ca="1" si="84"/>
        <v>8.0931506849315067</v>
      </c>
      <c r="AE397" s="32">
        <v>4500000000</v>
      </c>
      <c r="AF397" s="33">
        <f>VLOOKUP(J397,Library!A:B,2,0)</f>
        <v>3</v>
      </c>
      <c r="AG397" s="33">
        <f>VLOOKUP(J397,Library!A:G,7,0)</f>
        <v>3</v>
      </c>
      <c r="AH397" s="28">
        <f>VLOOKUP(W397,Library!W:X,2,0)</f>
        <v>3</v>
      </c>
      <c r="AI397" s="28">
        <f>VLOOKUP(X397,Library!Y:Z,2,0)</f>
        <v>3</v>
      </c>
      <c r="AJ397" s="28">
        <f>VLOOKUP(Y397,Library!AA:AB,2,0)</f>
        <v>2</v>
      </c>
      <c r="AK397" s="33">
        <f>IF(MAX(AH397,AI397,AJ397)=0,VLOOKUP(I397,Library!$J:$P,7,0),MAX(AH397,AI397,AJ397))</f>
        <v>3</v>
      </c>
      <c r="AL397" s="33">
        <f t="shared" ca="1" si="79"/>
        <v>4</v>
      </c>
      <c r="AM397" s="33">
        <f>VLOOKUP(AB397,Library!T:U,2,0)</f>
        <v>1</v>
      </c>
      <c r="AN397" s="34">
        <f t="shared" ca="1" si="80"/>
        <v>2.9999999999999996</v>
      </c>
      <c r="AO397" s="33">
        <f t="shared" ca="1" si="81"/>
        <v>4</v>
      </c>
      <c r="AP397" s="28" t="s">
        <v>136</v>
      </c>
      <c r="AQ397" s="25" t="s">
        <v>128</v>
      </c>
      <c r="AR397" s="28" t="s">
        <v>2742</v>
      </c>
      <c r="AS397" s="28" t="s">
        <v>2743</v>
      </c>
      <c r="AT397" s="28" t="s">
        <v>1721</v>
      </c>
      <c r="AU397" s="23" t="s">
        <v>2744</v>
      </c>
      <c r="AV397" s="23" t="s">
        <v>35</v>
      </c>
      <c r="AW397" s="25" t="s">
        <v>128</v>
      </c>
      <c r="AX397" s="25" t="s">
        <v>128</v>
      </c>
      <c r="AY397" s="25" t="s">
        <v>128</v>
      </c>
      <c r="AZ397" s="25" t="s">
        <v>128</v>
      </c>
      <c r="BA397" s="25" t="s">
        <v>128</v>
      </c>
      <c r="BB397" s="25" t="s">
        <v>128</v>
      </c>
      <c r="BC397" s="25" t="s">
        <v>128</v>
      </c>
      <c r="BD397" s="25" t="s">
        <v>128</v>
      </c>
      <c r="BE397" s="25" t="s">
        <v>128</v>
      </c>
      <c r="BF397" s="25" t="s">
        <v>128</v>
      </c>
      <c r="BG397" s="25" t="s">
        <v>110</v>
      </c>
      <c r="BH397" s="25" t="s">
        <v>128</v>
      </c>
      <c r="BI397" s="25" t="s">
        <v>114</v>
      </c>
      <c r="BJ397" s="23" t="s">
        <v>128</v>
      </c>
      <c r="BK397" t="s">
        <v>1042</v>
      </c>
      <c r="BL397" s="23" t="s">
        <v>1639</v>
      </c>
      <c r="BM397" s="28">
        <v>221214000</v>
      </c>
      <c r="BN397" s="72">
        <f t="shared" si="77"/>
        <v>4.915866666666667E-2</v>
      </c>
    </row>
    <row r="398" spans="1:66" ht="15">
      <c r="A398" s="28">
        <v>394</v>
      </c>
      <c r="B398" s="23" t="s">
        <v>1640</v>
      </c>
      <c r="C398" s="28" t="s">
        <v>1764</v>
      </c>
      <c r="D398" s="23" t="s">
        <v>1722</v>
      </c>
      <c r="E398" s="43">
        <f ca="1">IF(AW398="Y","Defaulted",IF(OR(IFERROR(_xlfn.XLOOKUP(I398,Library!$J:$J,Library!$P:$P),AK398)=6,IFERROR(_xlfn.XLOOKUP(I398,Library!$J:$J,Library!$P:$P),AK398)=7),"N/A",AO398))</f>
        <v>3</v>
      </c>
      <c r="F398" s="25" t="str">
        <f t="shared" si="82"/>
        <v>N</v>
      </c>
      <c r="G398" s="25" t="str">
        <f t="shared" si="83"/>
        <v>N</v>
      </c>
      <c r="H398" s="25" t="s">
        <v>128</v>
      </c>
      <c r="I398" s="29" t="s">
        <v>2053</v>
      </c>
      <c r="J398" s="44" t="str">
        <f t="shared" si="85"/>
        <v>投资级别优先普通债</v>
      </c>
      <c r="K398" s="23" t="s">
        <v>24</v>
      </c>
      <c r="L398" s="29">
        <v>99.418999999999997</v>
      </c>
      <c r="M398" s="29">
        <v>99.433999999999997</v>
      </c>
      <c r="N398" s="29">
        <v>4.5507159931241974</v>
      </c>
      <c r="O398" s="29">
        <v>4.4681073307621535</v>
      </c>
      <c r="P398" s="30">
        <v>1.375</v>
      </c>
      <c r="Q398" s="27" t="s">
        <v>107</v>
      </c>
      <c r="R398" s="31">
        <v>2</v>
      </c>
      <c r="S398" s="25" t="s">
        <v>2404</v>
      </c>
      <c r="T398" s="25" t="s">
        <v>128</v>
      </c>
      <c r="U398" s="25" t="s">
        <v>3496</v>
      </c>
      <c r="V398" s="25" t="s">
        <v>128</v>
      </c>
      <c r="W398" s="23" t="s">
        <v>989</v>
      </c>
      <c r="X398" s="23" t="s">
        <v>990</v>
      </c>
      <c r="Y398" s="23" t="s">
        <v>8</v>
      </c>
      <c r="Z398" s="23" t="s">
        <v>1066</v>
      </c>
      <c r="AA398" s="23" t="s">
        <v>114</v>
      </c>
      <c r="AB398" s="23" t="s">
        <v>108</v>
      </c>
      <c r="AC398" s="23" t="s">
        <v>2404</v>
      </c>
      <c r="AD398" s="25">
        <f t="shared" ca="1" si="84"/>
        <v>0.18630136986301371</v>
      </c>
      <c r="AE398" s="32">
        <v>500000000</v>
      </c>
      <c r="AF398" s="33">
        <f>VLOOKUP(J398,Library!A:B,2,0)</f>
        <v>1</v>
      </c>
      <c r="AG398" s="33">
        <f>VLOOKUP(J398,Library!A:G,7,0)</f>
        <v>3</v>
      </c>
      <c r="AH398" s="28">
        <f>VLOOKUP(W398,Library!W:X,2,0)</f>
        <v>4</v>
      </c>
      <c r="AI398" s="28">
        <f>VLOOKUP(X398,Library!Y:Z,2,0)</f>
        <v>4</v>
      </c>
      <c r="AJ398" s="28" t="str">
        <f>VLOOKUP(Y398,Library!AA:AB,2,0)</f>
        <v>N/A</v>
      </c>
      <c r="AK398" s="33">
        <f>IF(MAX(AH398,AI398,AJ398)=0,VLOOKUP(I398,Library!$J:$P,7,0),MAX(AH398,AI398,AJ398))</f>
        <v>4</v>
      </c>
      <c r="AL398" s="33">
        <f t="shared" ca="1" si="79"/>
        <v>2</v>
      </c>
      <c r="AM398" s="33">
        <f>VLOOKUP(AB398,Library!T:U,2,0)</f>
        <v>1</v>
      </c>
      <c r="AN398" s="34">
        <f t="shared" ca="1" si="80"/>
        <v>2.35</v>
      </c>
      <c r="AO398" s="33">
        <f t="shared" ca="1" si="81"/>
        <v>3</v>
      </c>
      <c r="AP398" s="28" t="s">
        <v>170</v>
      </c>
      <c r="AQ398" s="25" t="s">
        <v>128</v>
      </c>
      <c r="AR398" s="28" t="s">
        <v>2745</v>
      </c>
      <c r="AS398" s="28" t="s">
        <v>2746</v>
      </c>
      <c r="AT398" s="28" t="s">
        <v>1722</v>
      </c>
      <c r="AU398" s="23" t="s">
        <v>114</v>
      </c>
      <c r="AV398" s="23" t="s">
        <v>115</v>
      </c>
      <c r="AW398" s="25" t="s">
        <v>128</v>
      </c>
      <c r="AX398" s="25" t="s">
        <v>128</v>
      </c>
      <c r="AY398" s="25" t="s">
        <v>128</v>
      </c>
      <c r="AZ398" s="25" t="s">
        <v>128</v>
      </c>
      <c r="BA398" s="25" t="s">
        <v>128</v>
      </c>
      <c r="BB398" s="25" t="s">
        <v>128</v>
      </c>
      <c r="BC398" s="25" t="s">
        <v>128</v>
      </c>
      <c r="BD398" s="25" t="s">
        <v>128</v>
      </c>
      <c r="BE398" s="25" t="s">
        <v>128</v>
      </c>
      <c r="BF398" s="25" t="s">
        <v>128</v>
      </c>
      <c r="BG398" s="25" t="s">
        <v>128</v>
      </c>
      <c r="BH398" s="25" t="s">
        <v>128</v>
      </c>
      <c r="BI398" s="25" t="s">
        <v>114</v>
      </c>
      <c r="BJ398" s="23" t="s">
        <v>128</v>
      </c>
      <c r="BK398" t="s">
        <v>1073</v>
      </c>
      <c r="BL398" s="23" t="s">
        <v>1640</v>
      </c>
      <c r="BM398" s="28">
        <v>9600000</v>
      </c>
      <c r="BN398" s="72">
        <f t="shared" si="77"/>
        <v>1.9199999999999998E-2</v>
      </c>
    </row>
    <row r="399" spans="1:66" ht="15">
      <c r="A399" s="28">
        <v>395</v>
      </c>
      <c r="B399" s="23" t="s">
        <v>1641</v>
      </c>
      <c r="C399" s="28" t="s">
        <v>1765</v>
      </c>
      <c r="D399" s="23" t="s">
        <v>1722</v>
      </c>
      <c r="E399" s="43">
        <f ca="1">IF(AW399="Y","Defaulted",IF(OR(IFERROR(_xlfn.XLOOKUP(I399,Library!$J:$J,Library!$P:$P),AK399)=6,IFERROR(_xlfn.XLOOKUP(I399,Library!$J:$J,Library!$P:$P),AK399)=7),"N/A",AO399))</f>
        <v>3</v>
      </c>
      <c r="F399" s="25" t="str">
        <f t="shared" si="82"/>
        <v>N</v>
      </c>
      <c r="G399" s="25" t="str">
        <f t="shared" si="83"/>
        <v>N</v>
      </c>
      <c r="H399" s="25" t="s">
        <v>128</v>
      </c>
      <c r="I399" s="29" t="s">
        <v>2053</v>
      </c>
      <c r="J399" s="44" t="str">
        <f t="shared" si="85"/>
        <v>投资级别优先普通债</v>
      </c>
      <c r="K399" s="23" t="s">
        <v>24</v>
      </c>
      <c r="L399" s="29">
        <v>87.658000000000001</v>
      </c>
      <c r="M399" s="29">
        <v>87.781000000000006</v>
      </c>
      <c r="N399" s="29">
        <v>5.1150458914857539</v>
      </c>
      <c r="O399" s="29">
        <v>5.0856104201433148</v>
      </c>
      <c r="P399" s="30">
        <v>2.375</v>
      </c>
      <c r="Q399" s="27" t="s">
        <v>107</v>
      </c>
      <c r="R399" s="31">
        <v>2</v>
      </c>
      <c r="S399" s="25" t="s">
        <v>2404</v>
      </c>
      <c r="T399" s="25" t="s">
        <v>128</v>
      </c>
      <c r="U399" s="25" t="s">
        <v>3496</v>
      </c>
      <c r="V399" s="25" t="s">
        <v>128</v>
      </c>
      <c r="W399" s="23" t="s">
        <v>989</v>
      </c>
      <c r="X399" s="23" t="s">
        <v>990</v>
      </c>
      <c r="Y399" s="23" t="s">
        <v>8</v>
      </c>
      <c r="Z399" s="23" t="s">
        <v>1066</v>
      </c>
      <c r="AA399" s="23" t="s">
        <v>114</v>
      </c>
      <c r="AB399" s="23" t="s">
        <v>108</v>
      </c>
      <c r="AC399" s="23" t="s">
        <v>2405</v>
      </c>
      <c r="AD399" s="25">
        <f t="shared" ca="1" si="84"/>
        <v>5.1890410958904107</v>
      </c>
      <c r="AE399" s="32">
        <v>500000000</v>
      </c>
      <c r="AF399" s="33">
        <f>VLOOKUP(J399,Library!A:B,2,0)</f>
        <v>1</v>
      </c>
      <c r="AG399" s="33">
        <f>VLOOKUP(J399,Library!A:G,7,0)</f>
        <v>3</v>
      </c>
      <c r="AH399" s="28">
        <f>VLOOKUP(W399,Library!W:X,2,0)</f>
        <v>4</v>
      </c>
      <c r="AI399" s="28">
        <f>VLOOKUP(X399,Library!Y:Z,2,0)</f>
        <v>4</v>
      </c>
      <c r="AJ399" s="28" t="str">
        <f>VLOOKUP(Y399,Library!AA:AB,2,0)</f>
        <v>N/A</v>
      </c>
      <c r="AK399" s="33">
        <f>IF(MAX(AH399,AI399,AJ399)=0,VLOOKUP(I399,Library!$J:$P,7,0),MAX(AH399,AI399,AJ399))</f>
        <v>4</v>
      </c>
      <c r="AL399" s="33">
        <f t="shared" ca="1" si="79"/>
        <v>4</v>
      </c>
      <c r="AM399" s="33">
        <f>VLOOKUP(AB399,Library!T:U,2,0)</f>
        <v>1</v>
      </c>
      <c r="AN399" s="34">
        <f t="shared" ca="1" si="80"/>
        <v>2.5499999999999998</v>
      </c>
      <c r="AO399" s="33">
        <f t="shared" ca="1" si="81"/>
        <v>3</v>
      </c>
      <c r="AP399" s="28" t="s">
        <v>170</v>
      </c>
      <c r="AQ399" s="25" t="s">
        <v>128</v>
      </c>
      <c r="AR399" s="28" t="s">
        <v>2745</v>
      </c>
      <c r="AS399" s="28" t="s">
        <v>2746</v>
      </c>
      <c r="AT399" s="28" t="s">
        <v>1722</v>
      </c>
      <c r="AU399" s="23" t="s">
        <v>114</v>
      </c>
      <c r="AV399" s="23" t="s">
        <v>115</v>
      </c>
      <c r="AW399" s="25" t="s">
        <v>128</v>
      </c>
      <c r="AX399" s="25" t="s">
        <v>128</v>
      </c>
      <c r="AY399" s="25" t="s">
        <v>128</v>
      </c>
      <c r="AZ399" s="25" t="s">
        <v>128</v>
      </c>
      <c r="BA399" s="25" t="s">
        <v>128</v>
      </c>
      <c r="BB399" s="25" t="s">
        <v>128</v>
      </c>
      <c r="BC399" s="25" t="s">
        <v>128</v>
      </c>
      <c r="BD399" s="25" t="s">
        <v>128</v>
      </c>
      <c r="BE399" s="25" t="s">
        <v>128</v>
      </c>
      <c r="BF399" s="25" t="s">
        <v>128</v>
      </c>
      <c r="BG399" s="25" t="s">
        <v>128</v>
      </c>
      <c r="BH399" s="25" t="s">
        <v>128</v>
      </c>
      <c r="BI399" s="25" t="s">
        <v>114</v>
      </c>
      <c r="BJ399" s="23" t="s">
        <v>128</v>
      </c>
      <c r="BK399" t="s">
        <v>1073</v>
      </c>
      <c r="BL399" s="23" t="s">
        <v>1641</v>
      </c>
      <c r="BM399" s="28">
        <v>8702000</v>
      </c>
      <c r="BN399" s="72">
        <f t="shared" si="77"/>
        <v>1.7403999999999999E-2</v>
      </c>
    </row>
    <row r="400" spans="1:66" ht="15">
      <c r="A400" s="28">
        <v>396</v>
      </c>
      <c r="B400" s="23" t="s">
        <v>1642</v>
      </c>
      <c r="C400" s="28" t="s">
        <v>1766</v>
      </c>
      <c r="D400" s="23" t="s">
        <v>1877</v>
      </c>
      <c r="E400" s="43" t="str">
        <f>IF(AW400="Y","Defaulted",IF(OR(IFERROR(_xlfn.XLOOKUP(I400,Library!$J:$J,Library!$P:$P),AK400)=6,IFERROR(_xlfn.XLOOKUP(I400,Library!$J:$J,Library!$P:$P),AK400)=7),"N/A",AO400))</f>
        <v>N/A</v>
      </c>
      <c r="F400" s="25" t="str">
        <f t="shared" si="82"/>
        <v>Y</v>
      </c>
      <c r="G400" s="25" t="str">
        <f t="shared" si="83"/>
        <v>Y</v>
      </c>
      <c r="H400" s="25" t="s">
        <v>128</v>
      </c>
      <c r="I400" s="29" t="s">
        <v>2054</v>
      </c>
      <c r="J400" s="44" t="str">
        <f t="shared" si="85"/>
        <v>永续债/优先股</v>
      </c>
      <c r="K400" s="23" t="s">
        <v>24</v>
      </c>
      <c r="L400" s="29">
        <v>58.276000000000003</v>
      </c>
      <c r="M400" s="29">
        <v>59.024000000000001</v>
      </c>
      <c r="N400" s="29">
        <v>9.0088181977663364</v>
      </c>
      <c r="O400" s="29">
        <v>8.8946541330120628</v>
      </c>
      <c r="P400" s="30">
        <v>5.25</v>
      </c>
      <c r="Q400" s="27" t="s">
        <v>107</v>
      </c>
      <c r="R400" s="31">
        <v>2</v>
      </c>
      <c r="S400" s="25" t="s">
        <v>3785</v>
      </c>
      <c r="T400" s="25" t="s">
        <v>110</v>
      </c>
      <c r="U400" s="25" t="s">
        <v>3785</v>
      </c>
      <c r="V400" s="25" t="s">
        <v>128</v>
      </c>
      <c r="W400" s="23" t="s">
        <v>78</v>
      </c>
      <c r="X400" s="23" t="s">
        <v>1016</v>
      </c>
      <c r="Y400" s="23" t="s">
        <v>8</v>
      </c>
      <c r="Z400" s="23" t="s">
        <v>1092</v>
      </c>
      <c r="AA400" s="23" t="s">
        <v>114</v>
      </c>
      <c r="AB400" s="23" t="s">
        <v>108</v>
      </c>
      <c r="AC400" s="23" t="s">
        <v>114</v>
      </c>
      <c r="AD400" s="25" t="str">
        <f t="shared" ca="1" si="84"/>
        <v>N/A</v>
      </c>
      <c r="AE400" s="32">
        <v>650000000</v>
      </c>
      <c r="AF400" s="33">
        <f>VLOOKUP(J400,Library!A:B,2,0)</f>
        <v>3</v>
      </c>
      <c r="AG400" s="33">
        <f>VLOOKUP(J400,Library!A:G,7,0)</f>
        <v>3</v>
      </c>
      <c r="AH400" s="28">
        <f>VLOOKUP(W400,Library!W:X,2,0)</f>
        <v>6</v>
      </c>
      <c r="AI400" s="28" t="str">
        <f>VLOOKUP(X400,Library!Y:Z,2,0)</f>
        <v>N/A</v>
      </c>
      <c r="AJ400" s="28" t="str">
        <f>VLOOKUP(Y400,Library!AA:AB,2,0)</f>
        <v>N/A</v>
      </c>
      <c r="AK400" s="33">
        <f>IF(MAX(AH400,AI400,AJ400)=0,VLOOKUP(I400,Library!$J:$P,7,0),MAX(AH400,AI400,AJ400))</f>
        <v>6</v>
      </c>
      <c r="AL400" s="33">
        <f t="shared" ca="1" si="79"/>
        <v>5</v>
      </c>
      <c r="AM400" s="33">
        <f>VLOOKUP(AB400,Library!T:U,2,0)</f>
        <v>1</v>
      </c>
      <c r="AN400" s="34">
        <f t="shared" ca="1" si="80"/>
        <v>3.8499999999999996</v>
      </c>
      <c r="AO400" s="33">
        <f t="shared" ca="1" si="81"/>
        <v>5</v>
      </c>
      <c r="AP400" s="28" t="s">
        <v>136</v>
      </c>
      <c r="AQ400" s="25" t="s">
        <v>128</v>
      </c>
      <c r="AR400" s="28" t="s">
        <v>2747</v>
      </c>
      <c r="AS400" s="28" t="s">
        <v>2748</v>
      </c>
      <c r="AT400" s="28" t="s">
        <v>1723</v>
      </c>
      <c r="AU400" s="23" t="s">
        <v>2749</v>
      </c>
      <c r="AV400" s="23" t="s">
        <v>130</v>
      </c>
      <c r="AW400" s="25" t="s">
        <v>128</v>
      </c>
      <c r="AX400" s="25" t="s">
        <v>110</v>
      </c>
      <c r="AY400" s="25" t="s">
        <v>128</v>
      </c>
      <c r="AZ400" s="25" t="s">
        <v>128</v>
      </c>
      <c r="BA400" s="25" t="s">
        <v>128</v>
      </c>
      <c r="BB400" s="25" t="s">
        <v>128</v>
      </c>
      <c r="BC400" s="25" t="s">
        <v>128</v>
      </c>
      <c r="BD400" s="25" t="s">
        <v>110</v>
      </c>
      <c r="BE400" s="25" t="s">
        <v>110</v>
      </c>
      <c r="BF400" s="25" t="s">
        <v>128</v>
      </c>
      <c r="BG400" s="25" t="s">
        <v>128</v>
      </c>
      <c r="BH400" s="25" t="s">
        <v>128</v>
      </c>
      <c r="BI400" s="25" t="s">
        <v>114</v>
      </c>
      <c r="BJ400" s="23" t="s">
        <v>128</v>
      </c>
      <c r="BK400" t="s">
        <v>1113</v>
      </c>
      <c r="BL400" s="23" t="s">
        <v>1642</v>
      </c>
      <c r="BM400" s="28">
        <v>58903000</v>
      </c>
      <c r="BN400" s="72">
        <f t="shared" si="77"/>
        <v>9.0620000000000006E-2</v>
      </c>
    </row>
    <row r="401" spans="1:66" ht="15">
      <c r="A401" s="28">
        <v>397</v>
      </c>
      <c r="B401" s="23" t="s">
        <v>1643</v>
      </c>
      <c r="C401" s="28" t="s">
        <v>1767</v>
      </c>
      <c r="D401" s="23" t="s">
        <v>3449</v>
      </c>
      <c r="E401" s="43">
        <f ca="1">IF(AW401="Y","Defaulted",IF(OR(IFERROR(_xlfn.XLOOKUP(I401,Library!$J:$J,Library!$P:$P),AK401)=6,IFERROR(_xlfn.XLOOKUP(I401,Library!$J:$J,Library!$P:$P),AK401)=7),"N/A",AO401))</f>
        <v>5</v>
      </c>
      <c r="F401" s="25" t="str">
        <f t="shared" si="82"/>
        <v>Y</v>
      </c>
      <c r="G401" s="25" t="str">
        <f t="shared" si="83"/>
        <v>Y</v>
      </c>
      <c r="H401" s="25" t="s">
        <v>128</v>
      </c>
      <c r="I401" s="29" t="s">
        <v>2055</v>
      </c>
      <c r="J401" s="44" t="str">
        <f t="shared" si="85"/>
        <v>应急可转债</v>
      </c>
      <c r="K401" s="23" t="s">
        <v>20</v>
      </c>
      <c r="L401" s="29">
        <v>101.626</v>
      </c>
      <c r="M401" s="29">
        <v>101.965</v>
      </c>
      <c r="N401" s="29">
        <v>7.3663661422768989</v>
      </c>
      <c r="O401" s="29">
        <v>7.3420982755324307</v>
      </c>
      <c r="P401" s="30">
        <v>6.5</v>
      </c>
      <c r="Q401" s="27" t="s">
        <v>107</v>
      </c>
      <c r="R401" s="31">
        <v>2</v>
      </c>
      <c r="S401" s="25" t="s">
        <v>3498</v>
      </c>
      <c r="T401" s="25" t="s">
        <v>110</v>
      </c>
      <c r="U401" s="25" t="s">
        <v>3786</v>
      </c>
      <c r="V401" s="25" t="s">
        <v>128</v>
      </c>
      <c r="W401" s="23" t="s">
        <v>8</v>
      </c>
      <c r="X401" s="23" t="s">
        <v>998</v>
      </c>
      <c r="Y401" s="23" t="s">
        <v>8</v>
      </c>
      <c r="Z401" s="23" t="s">
        <v>1109</v>
      </c>
      <c r="AA401" s="23" t="s">
        <v>114</v>
      </c>
      <c r="AB401" s="23" t="s">
        <v>108</v>
      </c>
      <c r="AC401" s="23" t="s">
        <v>114</v>
      </c>
      <c r="AD401" s="25" t="str">
        <f t="shared" ca="1" si="84"/>
        <v>N/A</v>
      </c>
      <c r="AE401" s="32">
        <v>650000000</v>
      </c>
      <c r="AF401" s="33">
        <f>VLOOKUP(J401,Library!A:B,2,0)</f>
        <v>5</v>
      </c>
      <c r="AG401" s="33">
        <f>VLOOKUP(J401,Library!A:G,7,0)</f>
        <v>3</v>
      </c>
      <c r="AH401" s="28" t="str">
        <f>VLOOKUP(W401,Library!W:X,2,0)</f>
        <v>N/A</v>
      </c>
      <c r="AI401" s="28">
        <f>VLOOKUP(X401,Library!Y:Z,2,0)</f>
        <v>5</v>
      </c>
      <c r="AJ401" s="28" t="str">
        <f>VLOOKUP(Y401,Library!AA:AB,2,0)</f>
        <v>N/A</v>
      </c>
      <c r="AK401" s="33">
        <f>IF(MAX(AH401,AI401,AJ401)=0,VLOOKUP(I401,Library!$J:$P,7,0),MAX(AH401,AI401,AJ401))</f>
        <v>5</v>
      </c>
      <c r="AL401" s="33">
        <f t="shared" ca="1" si="79"/>
        <v>5</v>
      </c>
      <c r="AM401" s="33">
        <f>VLOOKUP(AB401,Library!T:U,2,0)</f>
        <v>1</v>
      </c>
      <c r="AN401" s="34">
        <f t="shared" ca="1" si="80"/>
        <v>4.3</v>
      </c>
      <c r="AO401" s="33">
        <f t="shared" ca="1" si="81"/>
        <v>5</v>
      </c>
      <c r="AP401" s="28" t="s">
        <v>127</v>
      </c>
      <c r="AQ401" s="25" t="s">
        <v>128</v>
      </c>
      <c r="AR401" s="28" t="s">
        <v>111</v>
      </c>
      <c r="AS401" s="28" t="s">
        <v>2750</v>
      </c>
      <c r="AT401" s="28" t="s">
        <v>1724</v>
      </c>
      <c r="AU401" s="23" t="s">
        <v>2751</v>
      </c>
      <c r="AV401" s="23" t="s">
        <v>130</v>
      </c>
      <c r="AW401" s="25" t="s">
        <v>128</v>
      </c>
      <c r="AX401" s="25" t="s">
        <v>110</v>
      </c>
      <c r="AY401" s="25" t="s">
        <v>128</v>
      </c>
      <c r="AZ401" s="25" t="s">
        <v>128</v>
      </c>
      <c r="BA401" s="25" t="s">
        <v>128</v>
      </c>
      <c r="BB401" s="25" t="s">
        <v>128</v>
      </c>
      <c r="BC401" s="25" t="s">
        <v>128</v>
      </c>
      <c r="BD401" s="25" t="s">
        <v>110</v>
      </c>
      <c r="BE401" s="25" t="s">
        <v>110</v>
      </c>
      <c r="BF401" s="25" t="s">
        <v>110</v>
      </c>
      <c r="BG401" s="25" t="s">
        <v>128</v>
      </c>
      <c r="BH401" s="25" t="s">
        <v>128</v>
      </c>
      <c r="BI401" s="25" t="s">
        <v>114</v>
      </c>
      <c r="BJ401" s="23" t="s">
        <v>128</v>
      </c>
      <c r="BK401" t="s">
        <v>1042</v>
      </c>
      <c r="BL401" s="23" t="s">
        <v>1643</v>
      </c>
      <c r="BM401" s="28">
        <v>128370000</v>
      </c>
      <c r="BN401" s="72">
        <f t="shared" si="77"/>
        <v>0.19749230769230769</v>
      </c>
    </row>
    <row r="402" spans="1:66" ht="15">
      <c r="A402" s="28">
        <v>398</v>
      </c>
      <c r="B402" s="23" t="s">
        <v>1644</v>
      </c>
      <c r="C402" s="28" t="s">
        <v>1768</v>
      </c>
      <c r="D402" s="23" t="s">
        <v>3449</v>
      </c>
      <c r="E402" s="43">
        <f ca="1">IF(AW402="Y","Defaulted",IF(OR(IFERROR(_xlfn.XLOOKUP(I402,Library!$J:$J,Library!$P:$P),AK402)=6,IFERROR(_xlfn.XLOOKUP(I402,Library!$J:$J,Library!$P:$P),AK402)=7),"N/A",AO402))</f>
        <v>5</v>
      </c>
      <c r="F402" s="25" t="str">
        <f t="shared" si="82"/>
        <v>Y</v>
      </c>
      <c r="G402" s="25" t="str">
        <f t="shared" si="83"/>
        <v>Y</v>
      </c>
      <c r="H402" s="25" t="s">
        <v>128</v>
      </c>
      <c r="I402" s="29" t="s">
        <v>2055</v>
      </c>
      <c r="J402" s="44" t="str">
        <f t="shared" si="85"/>
        <v>应急可转债</v>
      </c>
      <c r="K402" s="23" t="s">
        <v>20</v>
      </c>
      <c r="L402" s="29">
        <v>104.57299999999999</v>
      </c>
      <c r="M402" s="29">
        <v>104.931</v>
      </c>
      <c r="N402" s="29">
        <v>6.9078546427015191</v>
      </c>
      <c r="O402" s="29">
        <v>6.8842410483280245</v>
      </c>
      <c r="P402" s="30">
        <v>7.35</v>
      </c>
      <c r="Q402" s="27" t="s">
        <v>107</v>
      </c>
      <c r="R402" s="31">
        <v>2</v>
      </c>
      <c r="S402" s="25" t="s">
        <v>3654</v>
      </c>
      <c r="T402" s="25" t="s">
        <v>110</v>
      </c>
      <c r="U402" s="25" t="s">
        <v>3655</v>
      </c>
      <c r="V402" s="25" t="s">
        <v>128</v>
      </c>
      <c r="W402" s="23" t="s">
        <v>8</v>
      </c>
      <c r="X402" s="23" t="s">
        <v>998</v>
      </c>
      <c r="Y402" s="23" t="s">
        <v>8</v>
      </c>
      <c r="Z402" s="23" t="s">
        <v>1109</v>
      </c>
      <c r="AA402" s="23" t="s">
        <v>114</v>
      </c>
      <c r="AB402" s="23" t="s">
        <v>108</v>
      </c>
      <c r="AC402" s="23" t="s">
        <v>114</v>
      </c>
      <c r="AD402" s="25" t="str">
        <f t="shared" ca="1" si="84"/>
        <v>N/A</v>
      </c>
      <c r="AE402" s="32">
        <v>300000000</v>
      </c>
      <c r="AF402" s="33">
        <f>VLOOKUP(J402,Library!A:B,2,0)</f>
        <v>5</v>
      </c>
      <c r="AG402" s="33">
        <f>VLOOKUP(J402,Library!A:G,7,0)</f>
        <v>3</v>
      </c>
      <c r="AH402" s="28" t="str">
        <f>VLOOKUP(W402,Library!W:X,2,0)</f>
        <v>N/A</v>
      </c>
      <c r="AI402" s="28">
        <f>VLOOKUP(X402,Library!Y:Z,2,0)</f>
        <v>5</v>
      </c>
      <c r="AJ402" s="28" t="str">
        <f>VLOOKUP(Y402,Library!AA:AB,2,0)</f>
        <v>N/A</v>
      </c>
      <c r="AK402" s="33">
        <f>IF(MAX(AH402,AI402,AJ402)=0,VLOOKUP(I402,Library!$J:$P,7,0),MAX(AH402,AI402,AJ402))</f>
        <v>5</v>
      </c>
      <c r="AL402" s="33">
        <f t="shared" ref="AL402:AL441" ca="1" si="86">IF(AND(AD402&gt;=0,AD402&lt;=1),2,IF(AND(AD402&gt;1,AD402&lt;=5),3,IF(AND(AD402&gt;5,AD402&lt;=10),4,IF(OR(AD402&gt;10,AD402=""),5,""))))</f>
        <v>5</v>
      </c>
      <c r="AM402" s="33">
        <f>VLOOKUP(AB402,Library!T:U,2,0)</f>
        <v>1</v>
      </c>
      <c r="AN402" s="34">
        <f t="shared" ref="AN402:AN441" ca="1" si="87">AF402*0.35+AG402*0.25+AK402*0.25+AL402*0.1+AM402*0.05</f>
        <v>4.3</v>
      </c>
      <c r="AO402" s="33">
        <f t="shared" ref="AO402:AO441" ca="1" si="88">IF(AND(AN402&gt;=1,AN402&lt;=1.45),1,IF(AND(AN402&gt;1.45,AN402&lt;=2.1),2,IF(AND(AN402&gt;2.1,AN402&lt;=2.95),3,IF(AND(AN402&gt;2.95,AN402&lt;=3.65),4,IF(AND(AN402&gt;3.65,AN402&lt;=5),5,"")))))</f>
        <v>5</v>
      </c>
      <c r="AP402" s="28" t="s">
        <v>127</v>
      </c>
      <c r="AQ402" s="25" t="s">
        <v>128</v>
      </c>
      <c r="AR402" s="28" t="s">
        <v>111</v>
      </c>
      <c r="AS402" s="28" t="s">
        <v>2750</v>
      </c>
      <c r="AT402" s="28" t="s">
        <v>1724</v>
      </c>
      <c r="AU402" s="23" t="s">
        <v>623</v>
      </c>
      <c r="AV402" s="23" t="s">
        <v>130</v>
      </c>
      <c r="AW402" s="25" t="s">
        <v>128</v>
      </c>
      <c r="AX402" s="25" t="s">
        <v>110</v>
      </c>
      <c r="AY402" s="25" t="s">
        <v>128</v>
      </c>
      <c r="AZ402" s="25" t="s">
        <v>128</v>
      </c>
      <c r="BA402" s="25" t="s">
        <v>128</v>
      </c>
      <c r="BB402" s="25" t="s">
        <v>128</v>
      </c>
      <c r="BC402" s="25" t="s">
        <v>128</v>
      </c>
      <c r="BD402" s="25" t="s">
        <v>110</v>
      </c>
      <c r="BE402" s="25" t="s">
        <v>110</v>
      </c>
      <c r="BF402" s="25" t="s">
        <v>110</v>
      </c>
      <c r="BG402" s="25" t="s">
        <v>128</v>
      </c>
      <c r="BH402" s="25" t="s">
        <v>128</v>
      </c>
      <c r="BI402" s="25" t="s">
        <v>114</v>
      </c>
      <c r="BJ402" s="23" t="s">
        <v>128</v>
      </c>
      <c r="BK402" t="s">
        <v>1042</v>
      </c>
      <c r="BL402" s="23" t="s">
        <v>1644</v>
      </c>
      <c r="BM402" s="28">
        <v>37489000</v>
      </c>
      <c r="BN402" s="72">
        <f t="shared" si="77"/>
        <v>0.12496333333333333</v>
      </c>
    </row>
    <row r="403" spans="1:66" ht="15">
      <c r="A403" s="28">
        <v>399</v>
      </c>
      <c r="B403" s="23" t="s">
        <v>1645</v>
      </c>
      <c r="C403" s="28" t="s">
        <v>1769</v>
      </c>
      <c r="D403" s="23" t="s">
        <v>1725</v>
      </c>
      <c r="E403" s="43">
        <f ca="1">IF(AW403="Y","Defaulted",IF(OR(IFERROR(_xlfn.XLOOKUP(I403,Library!$J:$J,Library!$P:$P),AK403)=6,IFERROR(_xlfn.XLOOKUP(I403,Library!$J:$J,Library!$P:$P),AK403)=7),"N/A",AO403))</f>
        <v>3</v>
      </c>
      <c r="F403" s="25" t="str">
        <f t="shared" si="82"/>
        <v>Y</v>
      </c>
      <c r="G403" s="25" t="str">
        <f t="shared" si="83"/>
        <v>Y</v>
      </c>
      <c r="H403" s="25" t="s">
        <v>128</v>
      </c>
      <c r="I403" s="29" t="s">
        <v>2056</v>
      </c>
      <c r="J403" s="44" t="str">
        <f t="shared" si="85"/>
        <v>投资级别优先可赎回/可售回债</v>
      </c>
      <c r="K403" s="23" t="s">
        <v>24</v>
      </c>
      <c r="L403" s="29">
        <v>89.028999999999996</v>
      </c>
      <c r="M403" s="29">
        <v>89.18</v>
      </c>
      <c r="N403" s="29">
        <v>5.5778721842995207</v>
      </c>
      <c r="O403" s="29">
        <v>5.539650402755707</v>
      </c>
      <c r="P403" s="30">
        <v>2.98</v>
      </c>
      <c r="Q403" s="27" t="s">
        <v>107</v>
      </c>
      <c r="R403" s="31">
        <v>2</v>
      </c>
      <c r="S403" s="25" t="s">
        <v>3661</v>
      </c>
      <c r="T403" s="25" t="s">
        <v>110</v>
      </c>
      <c r="U403" s="25" t="s">
        <v>3787</v>
      </c>
      <c r="V403" s="25" t="s">
        <v>128</v>
      </c>
      <c r="W403" s="23" t="s">
        <v>993</v>
      </c>
      <c r="X403" s="23" t="s">
        <v>994</v>
      </c>
      <c r="Y403" s="23" t="s">
        <v>993</v>
      </c>
      <c r="Z403" s="23" t="s">
        <v>1066</v>
      </c>
      <c r="AA403" s="23" t="s">
        <v>1041</v>
      </c>
      <c r="AB403" s="23" t="s">
        <v>108</v>
      </c>
      <c r="AC403" s="23" t="s">
        <v>2406</v>
      </c>
      <c r="AD403" s="25">
        <f t="shared" ca="1" si="84"/>
        <v>4.8849315068493153</v>
      </c>
      <c r="AE403" s="32">
        <v>700000000</v>
      </c>
      <c r="AF403" s="33">
        <f>VLOOKUP(J403,Library!A:B,2,0)</f>
        <v>1</v>
      </c>
      <c r="AG403" s="33">
        <f>VLOOKUP(J403,Library!A:G,7,0)</f>
        <v>3</v>
      </c>
      <c r="AH403" s="28">
        <f>VLOOKUP(W403,Library!W:X,2,0)</f>
        <v>4</v>
      </c>
      <c r="AI403" s="28">
        <f>VLOOKUP(X403,Library!Y:Z,2,0)</f>
        <v>4</v>
      </c>
      <c r="AJ403" s="28">
        <f>VLOOKUP(Y403,Library!AA:AB,2,0)</f>
        <v>4</v>
      </c>
      <c r="AK403" s="33">
        <f>IF(MAX(AH403,AI403,AJ403)=0,VLOOKUP(I403,Library!$J:$P,7,0),MAX(AH403,AI403,AJ403))</f>
        <v>4</v>
      </c>
      <c r="AL403" s="33">
        <f t="shared" ca="1" si="86"/>
        <v>3</v>
      </c>
      <c r="AM403" s="33">
        <f>VLOOKUP(AB403,Library!T:U,2,0)</f>
        <v>1</v>
      </c>
      <c r="AN403" s="34">
        <f t="shared" ca="1" si="87"/>
        <v>2.4500000000000002</v>
      </c>
      <c r="AO403" s="33">
        <f t="shared" ca="1" si="88"/>
        <v>3</v>
      </c>
      <c r="AP403" s="28" t="s">
        <v>170</v>
      </c>
      <c r="AQ403" s="25" t="s">
        <v>128</v>
      </c>
      <c r="AR403" s="28" t="s">
        <v>2752</v>
      </c>
      <c r="AS403" s="28" t="s">
        <v>2753</v>
      </c>
      <c r="AT403" s="28" t="s">
        <v>1725</v>
      </c>
      <c r="AU403" s="23" t="s">
        <v>2754</v>
      </c>
      <c r="AV403" s="23" t="s">
        <v>35</v>
      </c>
      <c r="AW403" s="25" t="s">
        <v>128</v>
      </c>
      <c r="AX403" s="25" t="s">
        <v>128</v>
      </c>
      <c r="AY403" s="25" t="s">
        <v>128</v>
      </c>
      <c r="AZ403" s="25" t="s">
        <v>128</v>
      </c>
      <c r="BA403" s="25" t="s">
        <v>128</v>
      </c>
      <c r="BB403" s="25" t="s">
        <v>110</v>
      </c>
      <c r="BC403" s="25" t="s">
        <v>110</v>
      </c>
      <c r="BD403" s="25" t="s">
        <v>128</v>
      </c>
      <c r="BE403" s="25" t="s">
        <v>128</v>
      </c>
      <c r="BF403" s="25" t="s">
        <v>128</v>
      </c>
      <c r="BG403" s="25" t="s">
        <v>128</v>
      </c>
      <c r="BH403" s="25" t="s">
        <v>128</v>
      </c>
      <c r="BI403" s="25" t="s">
        <v>114</v>
      </c>
      <c r="BJ403" s="23" t="s">
        <v>128</v>
      </c>
      <c r="BK403" t="s">
        <v>1073</v>
      </c>
      <c r="BL403" s="23" t="s">
        <v>1645</v>
      </c>
      <c r="BM403" s="28">
        <v>136853000</v>
      </c>
      <c r="BN403" s="72">
        <f t="shared" si="77"/>
        <v>0.19550428571428571</v>
      </c>
    </row>
    <row r="404" spans="1:66" ht="15">
      <c r="A404" s="28">
        <v>400</v>
      </c>
      <c r="B404" s="23" t="s">
        <v>1646</v>
      </c>
      <c r="C404" s="28" t="s">
        <v>1770</v>
      </c>
      <c r="D404" s="23" t="s">
        <v>3446</v>
      </c>
      <c r="E404" s="43">
        <f ca="1">IF(AW404="Y","Defaulted",IF(OR(IFERROR(_xlfn.XLOOKUP(I404,Library!$J:$J,Library!$P:$P),AK404)=6,IFERROR(_xlfn.XLOOKUP(I404,Library!$J:$J,Library!$P:$P),AK404)=7),"N/A",AO404))</f>
        <v>5</v>
      </c>
      <c r="F404" s="25" t="str">
        <f t="shared" si="82"/>
        <v>Y</v>
      </c>
      <c r="G404" s="25" t="str">
        <f t="shared" si="83"/>
        <v>Y</v>
      </c>
      <c r="H404" s="25" t="s">
        <v>128</v>
      </c>
      <c r="I404" s="29" t="s">
        <v>2011</v>
      </c>
      <c r="J404" s="44" t="str">
        <f t="shared" si="85"/>
        <v>应急可转债</v>
      </c>
      <c r="K404" s="23" t="s">
        <v>25</v>
      </c>
      <c r="L404" s="29">
        <v>91.644000000000005</v>
      </c>
      <c r="M404" s="29">
        <v>92.024000000000001</v>
      </c>
      <c r="N404" s="29">
        <v>7.1088584086750473</v>
      </c>
      <c r="O404" s="29">
        <v>7.0823523512888453</v>
      </c>
      <c r="P404" s="30">
        <v>4.375</v>
      </c>
      <c r="Q404" s="27" t="s">
        <v>107</v>
      </c>
      <c r="R404" s="31">
        <v>2</v>
      </c>
      <c r="S404" s="25" t="s">
        <v>3630</v>
      </c>
      <c r="T404" s="25" t="s">
        <v>110</v>
      </c>
      <c r="U404" s="25" t="s">
        <v>3788</v>
      </c>
      <c r="V404" s="25" t="s">
        <v>128</v>
      </c>
      <c r="W404" s="23" t="s">
        <v>993</v>
      </c>
      <c r="X404" s="23" t="s">
        <v>994</v>
      </c>
      <c r="Y404" s="23" t="s">
        <v>989</v>
      </c>
      <c r="Z404" s="23" t="s">
        <v>1109</v>
      </c>
      <c r="AA404" s="23" t="s">
        <v>114</v>
      </c>
      <c r="AB404" s="23" t="s">
        <v>108</v>
      </c>
      <c r="AC404" s="23" t="s">
        <v>114</v>
      </c>
      <c r="AD404" s="25" t="str">
        <f t="shared" ca="1" si="84"/>
        <v>N/A</v>
      </c>
      <c r="AE404" s="32">
        <v>1500000000</v>
      </c>
      <c r="AF404" s="33">
        <f>VLOOKUP(J404,Library!A:B,2,0)</f>
        <v>5</v>
      </c>
      <c r="AG404" s="33">
        <f>VLOOKUP(J404,Library!A:G,7,0)</f>
        <v>3</v>
      </c>
      <c r="AH404" s="28">
        <f>VLOOKUP(W404,Library!W:X,2,0)</f>
        <v>4</v>
      </c>
      <c r="AI404" s="28">
        <f>VLOOKUP(X404,Library!Y:Z,2,0)</f>
        <v>4</v>
      </c>
      <c r="AJ404" s="28">
        <f>VLOOKUP(Y404,Library!AA:AB,2,0)</f>
        <v>4</v>
      </c>
      <c r="AK404" s="33">
        <f>IF(MAX(AH404,AI404,AJ404)=0,VLOOKUP(I404,Library!$J:$P,7,0),MAX(AH404,AI404,AJ404))</f>
        <v>4</v>
      </c>
      <c r="AL404" s="33">
        <f t="shared" ca="1" si="86"/>
        <v>5</v>
      </c>
      <c r="AM404" s="33">
        <f>VLOOKUP(AB404,Library!T:U,2,0)</f>
        <v>1</v>
      </c>
      <c r="AN404" s="34">
        <f t="shared" ca="1" si="87"/>
        <v>4.05</v>
      </c>
      <c r="AO404" s="33">
        <f t="shared" ca="1" si="88"/>
        <v>5</v>
      </c>
      <c r="AP404" s="28" t="s">
        <v>2656</v>
      </c>
      <c r="AQ404" s="25" t="s">
        <v>128</v>
      </c>
      <c r="AR404" s="28" t="s">
        <v>2675</v>
      </c>
      <c r="AS404" s="28" t="s">
        <v>2676</v>
      </c>
      <c r="AT404" s="28" t="s">
        <v>885</v>
      </c>
      <c r="AU404" s="23" t="s">
        <v>2756</v>
      </c>
      <c r="AV404" s="23" t="s">
        <v>130</v>
      </c>
      <c r="AW404" s="25" t="s">
        <v>128</v>
      </c>
      <c r="AX404" s="25" t="s">
        <v>110</v>
      </c>
      <c r="AY404" s="25" t="s">
        <v>128</v>
      </c>
      <c r="AZ404" s="25" t="s">
        <v>128</v>
      </c>
      <c r="BA404" s="25" t="s">
        <v>128</v>
      </c>
      <c r="BB404" s="25" t="s">
        <v>128</v>
      </c>
      <c r="BC404" s="25" t="s">
        <v>128</v>
      </c>
      <c r="BD404" s="25" t="s">
        <v>110</v>
      </c>
      <c r="BE404" s="25" t="s">
        <v>110</v>
      </c>
      <c r="BF404" s="25" t="s">
        <v>110</v>
      </c>
      <c r="BG404" s="25" t="s">
        <v>110</v>
      </c>
      <c r="BH404" s="25" t="s">
        <v>128</v>
      </c>
      <c r="BI404" s="25" t="s">
        <v>114</v>
      </c>
      <c r="BJ404" s="23" t="s">
        <v>128</v>
      </c>
      <c r="BK404" t="s">
        <v>1042</v>
      </c>
      <c r="BL404" s="23" t="s">
        <v>1646</v>
      </c>
      <c r="BM404" s="28">
        <v>364442000</v>
      </c>
      <c r="BN404" s="72">
        <f t="shared" si="77"/>
        <v>0.24296133333333333</v>
      </c>
    </row>
    <row r="405" spans="1:66" ht="15">
      <c r="A405" s="28">
        <v>401</v>
      </c>
      <c r="B405" s="23" t="s">
        <v>1647</v>
      </c>
      <c r="C405" s="28" t="s">
        <v>1771</v>
      </c>
      <c r="D405" s="23" t="s">
        <v>1727</v>
      </c>
      <c r="E405" s="43">
        <f ca="1">IF(AW405="Y","Defaulted",IF(OR(IFERROR(_xlfn.XLOOKUP(I405,Library!$J:$J,Library!$P:$P),AK405)=6,IFERROR(_xlfn.XLOOKUP(I405,Library!$J:$J,Library!$P:$P),AK405)=7),"N/A",AO405))</f>
        <v>3</v>
      </c>
      <c r="F405" s="25" t="str">
        <f t="shared" si="82"/>
        <v>N</v>
      </c>
      <c r="G405" s="25" t="str">
        <f t="shared" si="83"/>
        <v>N</v>
      </c>
      <c r="H405" s="25" t="s">
        <v>128</v>
      </c>
      <c r="I405" s="29" t="s">
        <v>2058</v>
      </c>
      <c r="J405" s="44" t="str">
        <f t="shared" si="85"/>
        <v>主权债</v>
      </c>
      <c r="K405" s="27" t="s">
        <v>3342</v>
      </c>
      <c r="L405" s="29">
        <v>22.835000000000001</v>
      </c>
      <c r="M405" s="29">
        <v>22.911999999999999</v>
      </c>
      <c r="N405" s="29">
        <v>5.4208819797873886</v>
      </c>
      <c r="O405" s="29">
        <v>5.4083825138367532</v>
      </c>
      <c r="P405" s="30">
        <v>0.5</v>
      </c>
      <c r="Q405" s="27" t="s">
        <v>107</v>
      </c>
      <c r="R405" s="31">
        <v>2</v>
      </c>
      <c r="S405" s="25" t="s">
        <v>3536</v>
      </c>
      <c r="T405" s="25" t="s">
        <v>128</v>
      </c>
      <c r="U405" s="25" t="s">
        <v>3496</v>
      </c>
      <c r="V405" s="25" t="s">
        <v>128</v>
      </c>
      <c r="W405" s="23" t="s">
        <v>8</v>
      </c>
      <c r="X405" s="23" t="s">
        <v>1021</v>
      </c>
      <c r="Y405" s="23" t="s">
        <v>1706</v>
      </c>
      <c r="Z405" s="23" t="s">
        <v>1080</v>
      </c>
      <c r="AA405" s="23" t="s">
        <v>114</v>
      </c>
      <c r="AB405" s="23" t="s">
        <v>968</v>
      </c>
      <c r="AC405" s="23" t="s">
        <v>2407</v>
      </c>
      <c r="AD405" s="25">
        <f t="shared" ca="1" si="84"/>
        <v>35.504109589041093</v>
      </c>
      <c r="AE405" s="32">
        <v>25886249000</v>
      </c>
      <c r="AF405" s="33">
        <f>VLOOKUP(J405,Library!A:B,2,0)</f>
        <v>1</v>
      </c>
      <c r="AG405" s="33">
        <f>VLOOKUP(J405,Library!A:G,7,0)</f>
        <v>3</v>
      </c>
      <c r="AH405" s="28" t="str">
        <f>VLOOKUP(W405,Library!W:X,2,0)</f>
        <v>N/A</v>
      </c>
      <c r="AI405" s="28">
        <f>VLOOKUP(X405,Library!Y:Z,2,0)</f>
        <v>3</v>
      </c>
      <c r="AJ405" s="28">
        <f>VLOOKUP(Y405,Library!AA:AB,2,0)</f>
        <v>2</v>
      </c>
      <c r="AK405" s="33">
        <f>IF(MAX(AH405,AI405,AJ405)=0,VLOOKUP(I405,Library!$J:$P,7,0),MAX(AH405,AI405,AJ405))</f>
        <v>3</v>
      </c>
      <c r="AL405" s="33">
        <f t="shared" ca="1" si="86"/>
        <v>5</v>
      </c>
      <c r="AM405" s="33">
        <f>VLOOKUP(AB405,Library!T:U,2,0)</f>
        <v>1</v>
      </c>
      <c r="AN405" s="34">
        <f t="shared" ca="1" si="87"/>
        <v>2.4</v>
      </c>
      <c r="AO405" s="33">
        <f t="shared" ca="1" si="88"/>
        <v>3</v>
      </c>
      <c r="AP405" s="28" t="s">
        <v>386</v>
      </c>
      <c r="AQ405" s="25" t="s">
        <v>128</v>
      </c>
      <c r="AR405" s="28" t="s">
        <v>2757</v>
      </c>
      <c r="AS405" s="28" t="s">
        <v>2758</v>
      </c>
      <c r="AT405" s="28" t="s">
        <v>1727</v>
      </c>
      <c r="AU405" s="23" t="s">
        <v>114</v>
      </c>
      <c r="AV405" s="23" t="s">
        <v>115</v>
      </c>
      <c r="AW405" s="25" t="s">
        <v>128</v>
      </c>
      <c r="AX405" s="25" t="s">
        <v>128</v>
      </c>
      <c r="AY405" s="25" t="s">
        <v>128</v>
      </c>
      <c r="AZ405" s="25" t="s">
        <v>128</v>
      </c>
      <c r="BA405" s="25" t="s">
        <v>128</v>
      </c>
      <c r="BB405" s="25" t="s">
        <v>128</v>
      </c>
      <c r="BC405" s="25" t="s">
        <v>128</v>
      </c>
      <c r="BD405" s="25" t="s">
        <v>128</v>
      </c>
      <c r="BE405" s="25" t="s">
        <v>128</v>
      </c>
      <c r="BF405" s="25" t="s">
        <v>128</v>
      </c>
      <c r="BG405" s="25" t="s">
        <v>128</v>
      </c>
      <c r="BH405" s="25" t="s">
        <v>128</v>
      </c>
      <c r="BI405" s="25" t="s">
        <v>114</v>
      </c>
      <c r="BJ405" s="23" t="s">
        <v>128</v>
      </c>
      <c r="BK405" t="s">
        <v>1110</v>
      </c>
      <c r="BL405" s="23" t="s">
        <v>1647</v>
      </c>
      <c r="BM405" s="28">
        <v>1109001992</v>
      </c>
      <c r="BN405" s="72">
        <f t="shared" si="77"/>
        <v>4.2841355346616657E-2</v>
      </c>
    </row>
    <row r="406" spans="1:66" ht="15">
      <c r="A406" s="28">
        <v>402</v>
      </c>
      <c r="B406" s="23" t="s">
        <v>1648</v>
      </c>
      <c r="C406" s="28" t="s">
        <v>1772</v>
      </c>
      <c r="D406" s="23" t="s">
        <v>1728</v>
      </c>
      <c r="E406" s="43">
        <f ca="1">IF(AW406="Y","Defaulted",IF(OR(IFERROR(_xlfn.XLOOKUP(I406,Library!$J:$J,Library!$P:$P),AK406)=6,IFERROR(_xlfn.XLOOKUP(I406,Library!$J:$J,Library!$P:$P),AK406)=7),"N/A",AO406))</f>
        <v>2</v>
      </c>
      <c r="F406" s="25" t="str">
        <f t="shared" si="82"/>
        <v>N</v>
      </c>
      <c r="G406" s="25" t="str">
        <f t="shared" si="83"/>
        <v>N</v>
      </c>
      <c r="H406" s="25" t="s">
        <v>128</v>
      </c>
      <c r="I406" s="29" t="s">
        <v>2059</v>
      </c>
      <c r="J406" s="44" t="str">
        <f t="shared" si="85"/>
        <v>主权债</v>
      </c>
      <c r="K406" s="27" t="s">
        <v>3343</v>
      </c>
      <c r="L406" s="29">
        <v>49.253999999999998</v>
      </c>
      <c r="M406" s="29">
        <v>49.499000000000002</v>
      </c>
      <c r="N406" s="29">
        <v>5.4998859194972036</v>
      </c>
      <c r="O406" s="29">
        <v>5.4713922911905604</v>
      </c>
      <c r="P406" s="30">
        <v>1.75</v>
      </c>
      <c r="Q406" s="27" t="s">
        <v>107</v>
      </c>
      <c r="R406" s="31">
        <v>2</v>
      </c>
      <c r="S406" s="25" t="s">
        <v>3687</v>
      </c>
      <c r="T406" s="25" t="s">
        <v>128</v>
      </c>
      <c r="U406" s="25" t="s">
        <v>3496</v>
      </c>
      <c r="V406" s="25" t="s">
        <v>128</v>
      </c>
      <c r="W406" s="23" t="s">
        <v>8</v>
      </c>
      <c r="X406" s="23" t="s">
        <v>8</v>
      </c>
      <c r="Y406" s="23" t="s">
        <v>1705</v>
      </c>
      <c r="Z406" s="23" t="s">
        <v>1066</v>
      </c>
      <c r="AA406" s="23" t="s">
        <v>114</v>
      </c>
      <c r="AB406" s="23" t="s">
        <v>958</v>
      </c>
      <c r="AC406" s="23" t="s">
        <v>2408</v>
      </c>
      <c r="AD406" s="25">
        <f t="shared" ca="1" si="84"/>
        <v>25.158904109589042</v>
      </c>
      <c r="AE406" s="32">
        <v>19600000000</v>
      </c>
      <c r="AF406" s="33">
        <f>VLOOKUP(J406,Library!A:B,2,0)</f>
        <v>1</v>
      </c>
      <c r="AG406" s="33">
        <f>VLOOKUP(J406,Library!A:G,7,0)</f>
        <v>3</v>
      </c>
      <c r="AH406" s="28" t="str">
        <f>VLOOKUP(W406,Library!W:X,2,0)</f>
        <v>N/A</v>
      </c>
      <c r="AI406" s="28" t="str">
        <f>VLOOKUP(X406,Library!Y:Z,2,0)</f>
        <v>N/A</v>
      </c>
      <c r="AJ406" s="28">
        <f>VLOOKUP(Y406,Library!AA:AB,2,0)</f>
        <v>1</v>
      </c>
      <c r="AK406" s="33">
        <f>IF(MAX(AH406,AI406,AJ406)=0,VLOOKUP(I406,Library!$J:$P,7,0),MAX(AH406,AI406,AJ406))</f>
        <v>1</v>
      </c>
      <c r="AL406" s="33">
        <f t="shared" ca="1" si="86"/>
        <v>5</v>
      </c>
      <c r="AM406" s="33">
        <f>VLOOKUP(AB406,Library!T:U,2,0)</f>
        <v>1</v>
      </c>
      <c r="AN406" s="34">
        <f t="shared" ca="1" si="87"/>
        <v>1.9000000000000001</v>
      </c>
      <c r="AO406" s="33">
        <f t="shared" ca="1" si="88"/>
        <v>2</v>
      </c>
      <c r="AP406" s="28" t="s">
        <v>607</v>
      </c>
      <c r="AQ406" s="25" t="s">
        <v>128</v>
      </c>
      <c r="AR406" s="28" t="s">
        <v>2759</v>
      </c>
      <c r="AS406" s="28" t="s">
        <v>2760</v>
      </c>
      <c r="AT406" s="28" t="s">
        <v>1728</v>
      </c>
      <c r="AU406" s="23" t="s">
        <v>114</v>
      </c>
      <c r="AV406" s="23" t="s">
        <v>115</v>
      </c>
      <c r="AW406" s="25" t="s">
        <v>128</v>
      </c>
      <c r="AX406" s="25" t="s">
        <v>128</v>
      </c>
      <c r="AY406" s="25" t="s">
        <v>128</v>
      </c>
      <c r="AZ406" s="25" t="s">
        <v>128</v>
      </c>
      <c r="BA406" s="25" t="s">
        <v>128</v>
      </c>
      <c r="BB406" s="25" t="s">
        <v>128</v>
      </c>
      <c r="BC406" s="25" t="s">
        <v>128</v>
      </c>
      <c r="BD406" s="25" t="s">
        <v>128</v>
      </c>
      <c r="BE406" s="25" t="s">
        <v>128</v>
      </c>
      <c r="BF406" s="25" t="s">
        <v>128</v>
      </c>
      <c r="BG406" s="25" t="s">
        <v>128</v>
      </c>
      <c r="BH406" s="25" t="s">
        <v>128</v>
      </c>
      <c r="BI406" s="25" t="s">
        <v>114</v>
      </c>
      <c r="BJ406" s="23" t="s">
        <v>128</v>
      </c>
      <c r="BK406" t="s">
        <v>1110</v>
      </c>
      <c r="BL406" s="23" t="s">
        <v>1648</v>
      </c>
      <c r="BM406" s="28">
        <v>4893512026</v>
      </c>
      <c r="BN406" s="72">
        <f t="shared" si="77"/>
        <v>0.24966898091836734</v>
      </c>
    </row>
    <row r="407" spans="1:66" ht="15">
      <c r="A407" s="28">
        <v>403</v>
      </c>
      <c r="B407" s="23" t="s">
        <v>1649</v>
      </c>
      <c r="C407" s="28" t="s">
        <v>1773</v>
      </c>
      <c r="D407" s="23" t="s">
        <v>323</v>
      </c>
      <c r="E407" s="43">
        <f ca="1">IF(AW407="Y","Defaulted",IF(OR(IFERROR(_xlfn.XLOOKUP(I407,Library!$J:$J,Library!$P:$P),AK407)=6,IFERROR(_xlfn.XLOOKUP(I407,Library!$J:$J,Library!$P:$P),AK407)=7),"N/A",AO407))</f>
        <v>4</v>
      </c>
      <c r="F407" s="25" t="str">
        <f t="shared" si="82"/>
        <v>Y</v>
      </c>
      <c r="G407" s="25" t="str">
        <f t="shared" si="83"/>
        <v>Y</v>
      </c>
      <c r="H407" s="25" t="s">
        <v>128</v>
      </c>
      <c r="I407" s="29" t="s">
        <v>324</v>
      </c>
      <c r="J407" s="44" t="str">
        <f t="shared" si="85"/>
        <v>可转换/可交换债券</v>
      </c>
      <c r="K407" s="23" t="s">
        <v>21</v>
      </c>
      <c r="L407" s="29">
        <v>100.932</v>
      </c>
      <c r="M407" s="29">
        <v>101.44</v>
      </c>
      <c r="N407" s="29">
        <v>0.4328252130773258</v>
      </c>
      <c r="O407" s="29">
        <v>0.17894969193266164</v>
      </c>
      <c r="P407" s="30">
        <v>0</v>
      </c>
      <c r="Q407" s="27" t="s">
        <v>107</v>
      </c>
      <c r="R407" s="31">
        <v>0</v>
      </c>
      <c r="S407" s="25" t="s">
        <v>114</v>
      </c>
      <c r="T407" s="25" t="s">
        <v>128</v>
      </c>
      <c r="U407" s="25" t="s">
        <v>3496</v>
      </c>
      <c r="V407" s="25" t="s">
        <v>110</v>
      </c>
      <c r="W407" s="23" t="s">
        <v>8</v>
      </c>
      <c r="X407" s="23" t="s">
        <v>985</v>
      </c>
      <c r="Y407" s="23" t="s">
        <v>8</v>
      </c>
      <c r="Z407" s="23" t="s">
        <v>1066</v>
      </c>
      <c r="AA407" s="23" t="s">
        <v>114</v>
      </c>
      <c r="AB407" s="23" t="s">
        <v>108</v>
      </c>
      <c r="AC407" s="23" t="s">
        <v>2409</v>
      </c>
      <c r="AD407" s="25">
        <f t="shared" ca="1" si="84"/>
        <v>1.9945205479452055</v>
      </c>
      <c r="AE407" s="32">
        <v>1500000000</v>
      </c>
      <c r="AF407" s="33">
        <f>VLOOKUP(J407,Library!A:B,2,0)</f>
        <v>3</v>
      </c>
      <c r="AG407" s="33">
        <f>VLOOKUP(J407,Library!A:G,7,0)</f>
        <v>3</v>
      </c>
      <c r="AH407" s="28" t="str">
        <f>VLOOKUP(W407,Library!W:X,2,0)</f>
        <v>N/A</v>
      </c>
      <c r="AI407" s="28">
        <f>VLOOKUP(X407,Library!Y:Z,2,0)</f>
        <v>4</v>
      </c>
      <c r="AJ407" s="28" t="str">
        <f>VLOOKUP(Y407,Library!AA:AB,2,0)</f>
        <v>N/A</v>
      </c>
      <c r="AK407" s="33">
        <f>IF(MAX(AH407,AI407,AJ407)=0,VLOOKUP(I407,Library!$J:$P,7,0),MAX(AH407,AI407,AJ407))</f>
        <v>4</v>
      </c>
      <c r="AL407" s="33">
        <f t="shared" ca="1" si="86"/>
        <v>3</v>
      </c>
      <c r="AM407" s="33">
        <f>VLOOKUP(AB407,Library!T:U,2,0)</f>
        <v>1</v>
      </c>
      <c r="AN407" s="34">
        <f t="shared" ca="1" si="87"/>
        <v>3.1499999999999995</v>
      </c>
      <c r="AO407" s="33">
        <f t="shared" ca="1" si="88"/>
        <v>4</v>
      </c>
      <c r="AP407" s="28" t="s">
        <v>136</v>
      </c>
      <c r="AQ407" s="25" t="s">
        <v>128</v>
      </c>
      <c r="AR407" s="28" t="s">
        <v>325</v>
      </c>
      <c r="AS407" s="28" t="s">
        <v>326</v>
      </c>
      <c r="AT407" s="28" t="s">
        <v>323</v>
      </c>
      <c r="AU407" s="23" t="s">
        <v>114</v>
      </c>
      <c r="AV407" s="23" t="s">
        <v>2678</v>
      </c>
      <c r="AW407" s="25" t="s">
        <v>128</v>
      </c>
      <c r="AX407" s="25" t="s">
        <v>128</v>
      </c>
      <c r="AY407" s="25" t="s">
        <v>110</v>
      </c>
      <c r="AZ407" s="25" t="s">
        <v>128</v>
      </c>
      <c r="BA407" s="25" t="s">
        <v>128</v>
      </c>
      <c r="BB407" s="25" t="s">
        <v>128</v>
      </c>
      <c r="BC407" s="25" t="s">
        <v>128</v>
      </c>
      <c r="BD407" s="25" t="s">
        <v>128</v>
      </c>
      <c r="BE407" s="25" t="s">
        <v>128</v>
      </c>
      <c r="BF407" s="25" t="s">
        <v>128</v>
      </c>
      <c r="BG407" s="25" t="s">
        <v>128</v>
      </c>
      <c r="BH407" s="25" t="s">
        <v>128</v>
      </c>
      <c r="BI407" s="25" t="s">
        <v>114</v>
      </c>
      <c r="BJ407" s="23" t="s">
        <v>128</v>
      </c>
      <c r="BK407" t="s">
        <v>1105</v>
      </c>
      <c r="BL407" s="23" t="s">
        <v>1649</v>
      </c>
      <c r="BM407" s="28">
        <v>174300000</v>
      </c>
      <c r="BN407" s="72">
        <f t="shared" si="77"/>
        <v>0.1162</v>
      </c>
    </row>
    <row r="408" spans="1:66" ht="15">
      <c r="A408" s="28">
        <v>404</v>
      </c>
      <c r="B408" s="23" t="s">
        <v>1650</v>
      </c>
      <c r="C408" s="28" t="s">
        <v>1774</v>
      </c>
      <c r="D408" s="23" t="s">
        <v>1792</v>
      </c>
      <c r="E408" s="43">
        <f ca="1">IF(AW408="Y","Defaulted",IF(OR(IFERROR(_xlfn.XLOOKUP(I408,Library!$J:$J,Library!$P:$P),AK408)=6,IFERROR(_xlfn.XLOOKUP(I408,Library!$J:$J,Library!$P:$P),AK408)=7),"N/A",AO408))</f>
        <v>2</v>
      </c>
      <c r="F408" s="25" t="str">
        <f t="shared" si="82"/>
        <v>Y</v>
      </c>
      <c r="G408" s="25" t="str">
        <f t="shared" si="83"/>
        <v>N</v>
      </c>
      <c r="H408" s="25" t="s">
        <v>128</v>
      </c>
      <c r="I408" s="29" t="s">
        <v>467</v>
      </c>
      <c r="J408" s="44" t="str">
        <f t="shared" si="85"/>
        <v>投资级别优先可赎回/可售回债</v>
      </c>
      <c r="K408" s="23" t="s">
        <v>24</v>
      </c>
      <c r="L408" s="29">
        <v>99.537000000000006</v>
      </c>
      <c r="M408" s="29">
        <v>99.644999999999996</v>
      </c>
      <c r="N408" s="29">
        <v>3.9592911583799788</v>
      </c>
      <c r="O408" s="29">
        <v>3.815683811158157</v>
      </c>
      <c r="P408" s="30">
        <v>3.35</v>
      </c>
      <c r="Q408" s="27" t="s">
        <v>107</v>
      </c>
      <c r="R408" s="31">
        <v>2</v>
      </c>
      <c r="S408" s="25" t="s">
        <v>3549</v>
      </c>
      <c r="T408" s="25" t="s">
        <v>110</v>
      </c>
      <c r="U408" s="25" t="s">
        <v>3789</v>
      </c>
      <c r="V408" s="25" t="s">
        <v>128</v>
      </c>
      <c r="W408" s="23" t="s">
        <v>962</v>
      </c>
      <c r="X408" s="23" t="s">
        <v>960</v>
      </c>
      <c r="Y408" s="23" t="s">
        <v>8</v>
      </c>
      <c r="Z408" s="23" t="s">
        <v>1066</v>
      </c>
      <c r="AA408" s="23" t="s">
        <v>114</v>
      </c>
      <c r="AB408" s="23" t="s">
        <v>108</v>
      </c>
      <c r="AC408" s="23" t="s">
        <v>2410</v>
      </c>
      <c r="AD408" s="25">
        <f t="shared" ca="1" si="84"/>
        <v>0.78082191780821919</v>
      </c>
      <c r="AE408" s="32">
        <v>2250000000</v>
      </c>
      <c r="AF408" s="33">
        <f>VLOOKUP(J408,Library!A:B,2,0)</f>
        <v>1</v>
      </c>
      <c r="AG408" s="33">
        <f>VLOOKUP(J408,Library!A:G,7,0)</f>
        <v>3</v>
      </c>
      <c r="AH408" s="28">
        <f>VLOOKUP(W408,Library!W:X,2,0)</f>
        <v>2</v>
      </c>
      <c r="AI408" s="28">
        <f>VLOOKUP(X408,Library!Y:Z,2,0)</f>
        <v>1</v>
      </c>
      <c r="AJ408" s="28" t="str">
        <f>VLOOKUP(Y408,Library!AA:AB,2,0)</f>
        <v>N/A</v>
      </c>
      <c r="AK408" s="33">
        <f>IF(MAX(AH408,AI408,AJ408)=0,VLOOKUP(I408,Library!$J:$P,7,0),MAX(AH408,AI408,AJ408))</f>
        <v>2</v>
      </c>
      <c r="AL408" s="33">
        <f t="shared" ca="1" si="86"/>
        <v>2</v>
      </c>
      <c r="AM408" s="33">
        <f>VLOOKUP(AB408,Library!T:U,2,0)</f>
        <v>1</v>
      </c>
      <c r="AN408" s="34">
        <f t="shared" ca="1" si="87"/>
        <v>1.85</v>
      </c>
      <c r="AO408" s="33">
        <f t="shared" ca="1" si="88"/>
        <v>2</v>
      </c>
      <c r="AP408" s="28" t="s">
        <v>136</v>
      </c>
      <c r="AQ408" s="25" t="s">
        <v>128</v>
      </c>
      <c r="AR408" s="28" t="s">
        <v>468</v>
      </c>
      <c r="AS408" s="28" t="s">
        <v>469</v>
      </c>
      <c r="AT408" s="28" t="s">
        <v>466</v>
      </c>
      <c r="AU408" s="23" t="s">
        <v>2336</v>
      </c>
      <c r="AV408" s="23" t="s">
        <v>35</v>
      </c>
      <c r="AW408" s="25" t="s">
        <v>128</v>
      </c>
      <c r="AX408" s="25" t="s">
        <v>128</v>
      </c>
      <c r="AY408" s="25" t="s">
        <v>128</v>
      </c>
      <c r="AZ408" s="25" t="s">
        <v>128</v>
      </c>
      <c r="BA408" s="25" t="s">
        <v>128</v>
      </c>
      <c r="BB408" s="25" t="s">
        <v>128</v>
      </c>
      <c r="BC408" s="25" t="s">
        <v>128</v>
      </c>
      <c r="BD408" s="25" t="s">
        <v>128</v>
      </c>
      <c r="BE408" s="25" t="s">
        <v>128</v>
      </c>
      <c r="BF408" s="25" t="s">
        <v>128</v>
      </c>
      <c r="BG408" s="25" t="s">
        <v>128</v>
      </c>
      <c r="BH408" s="25" t="s">
        <v>128</v>
      </c>
      <c r="BI408" s="25" t="s">
        <v>114</v>
      </c>
      <c r="BJ408" s="23" t="s">
        <v>128</v>
      </c>
      <c r="BK408" t="s">
        <v>3460</v>
      </c>
      <c r="BL408" s="23" t="s">
        <v>1650</v>
      </c>
      <c r="BM408" s="28">
        <v>74834000</v>
      </c>
      <c r="BN408" s="72">
        <f t="shared" si="77"/>
        <v>3.3259555555555556E-2</v>
      </c>
    </row>
    <row r="409" spans="1:66" ht="15">
      <c r="A409" s="28">
        <v>405</v>
      </c>
      <c r="B409" s="23" t="s">
        <v>1651</v>
      </c>
      <c r="C409" s="28" t="s">
        <v>1775</v>
      </c>
      <c r="D409" s="23" t="s">
        <v>1710</v>
      </c>
      <c r="E409" s="43">
        <f ca="1">IF(AW409="Y","Defaulted",IF(OR(IFERROR(_xlfn.XLOOKUP(I409,Library!$J:$J,Library!$P:$P),AK409)=6,IFERROR(_xlfn.XLOOKUP(I409,Library!$J:$J,Library!$P:$P),AK409)=7),"N/A",AO409))</f>
        <v>3</v>
      </c>
      <c r="F409" s="25" t="str">
        <f t="shared" si="82"/>
        <v>N</v>
      </c>
      <c r="G409" s="25" t="str">
        <f t="shared" si="83"/>
        <v>N</v>
      </c>
      <c r="H409" s="25" t="s">
        <v>128</v>
      </c>
      <c r="I409" s="29" t="s">
        <v>2034</v>
      </c>
      <c r="J409" s="44" t="str">
        <f t="shared" si="85"/>
        <v>主权债</v>
      </c>
      <c r="K409" s="27" t="s">
        <v>3341</v>
      </c>
      <c r="L409" s="29">
        <v>84.6875</v>
      </c>
      <c r="M409" s="29">
        <v>84.75</v>
      </c>
      <c r="N409" s="29">
        <v>5.0541108007580329</v>
      </c>
      <c r="O409" s="29">
        <v>5.049280054414381</v>
      </c>
      <c r="P409" s="30">
        <v>4</v>
      </c>
      <c r="Q409" s="27" t="s">
        <v>107</v>
      </c>
      <c r="R409" s="31">
        <v>2</v>
      </c>
      <c r="S409" s="25" t="s">
        <v>3627</v>
      </c>
      <c r="T409" s="25" t="s">
        <v>128</v>
      </c>
      <c r="U409" s="25" t="s">
        <v>3496</v>
      </c>
      <c r="V409" s="25" t="s">
        <v>128</v>
      </c>
      <c r="W409" s="23" t="s">
        <v>8</v>
      </c>
      <c r="X409" s="23" t="s">
        <v>963</v>
      </c>
      <c r="Y409" s="23" t="s">
        <v>1143</v>
      </c>
      <c r="Z409" s="23" t="s">
        <v>1080</v>
      </c>
      <c r="AA409" s="23" t="s">
        <v>114</v>
      </c>
      <c r="AB409" s="23" t="s">
        <v>108</v>
      </c>
      <c r="AC409" s="23" t="s">
        <v>2411</v>
      </c>
      <c r="AD409" s="25">
        <f t="shared" ca="1" si="84"/>
        <v>26.564383561643837</v>
      </c>
      <c r="AE409" s="32">
        <v>64340000000</v>
      </c>
      <c r="AF409" s="33">
        <f>VLOOKUP(J409,Library!A:B,2,0)</f>
        <v>1</v>
      </c>
      <c r="AG409" s="33">
        <f>VLOOKUP(J409,Library!A:G,7,0)</f>
        <v>3</v>
      </c>
      <c r="AH409" s="28" t="str">
        <f>VLOOKUP(W409,Library!W:X,2,0)</f>
        <v>N/A</v>
      </c>
      <c r="AI409" s="28">
        <f>VLOOKUP(X409,Library!Y:Z,2,0)</f>
        <v>2</v>
      </c>
      <c r="AJ409" s="28">
        <f>VLOOKUP(Y409,Library!AA:AB,2,0)</f>
        <v>2</v>
      </c>
      <c r="AK409" s="33">
        <f>IF(MAX(AH409,AI409,AJ409)=0,VLOOKUP(I409,Library!$J:$P,7,0),MAX(AH409,AI409,AJ409))</f>
        <v>2</v>
      </c>
      <c r="AL409" s="33">
        <f t="shared" ca="1" si="86"/>
        <v>5</v>
      </c>
      <c r="AM409" s="33">
        <f>VLOOKUP(AB409,Library!T:U,2,0)</f>
        <v>1</v>
      </c>
      <c r="AN409" s="34">
        <f t="shared" ca="1" si="87"/>
        <v>2.15</v>
      </c>
      <c r="AO409" s="33">
        <f t="shared" ca="1" si="88"/>
        <v>3</v>
      </c>
      <c r="AP409" s="28" t="s">
        <v>547</v>
      </c>
      <c r="AQ409" s="25" t="s">
        <v>128</v>
      </c>
      <c r="AR409" s="28" t="s">
        <v>2713</v>
      </c>
      <c r="AS409" s="28" t="s">
        <v>2714</v>
      </c>
      <c r="AT409" s="28" t="s">
        <v>1710</v>
      </c>
      <c r="AU409" s="23" t="s">
        <v>114</v>
      </c>
      <c r="AV409" s="23" t="s">
        <v>2715</v>
      </c>
      <c r="AW409" s="25" t="s">
        <v>114</v>
      </c>
      <c r="AX409" s="25" t="s">
        <v>128</v>
      </c>
      <c r="AY409" s="25" t="s">
        <v>128</v>
      </c>
      <c r="AZ409" s="25" t="s">
        <v>2777</v>
      </c>
      <c r="BA409" s="25" t="s">
        <v>114</v>
      </c>
      <c r="BB409" s="25" t="s">
        <v>128</v>
      </c>
      <c r="BC409" s="25" t="s">
        <v>128</v>
      </c>
      <c r="BD409" s="25" t="s">
        <v>128</v>
      </c>
      <c r="BE409" s="25" t="s">
        <v>128</v>
      </c>
      <c r="BF409" s="25" t="s">
        <v>128</v>
      </c>
      <c r="BG409" s="25" t="s">
        <v>128</v>
      </c>
      <c r="BH409" s="25" t="s">
        <v>128</v>
      </c>
      <c r="BI409" s="25" t="s">
        <v>2777</v>
      </c>
      <c r="BJ409" s="23" t="s">
        <v>128</v>
      </c>
      <c r="BK409" t="s">
        <v>1110</v>
      </c>
      <c r="BL409" s="23" t="s">
        <v>1651</v>
      </c>
      <c r="BM409" s="28">
        <v>112469955600</v>
      </c>
      <c r="BN409" s="72">
        <f t="shared" si="77"/>
        <v>1.7480565060615481</v>
      </c>
    </row>
    <row r="410" spans="1:66" ht="15">
      <c r="A410" s="28">
        <v>406</v>
      </c>
      <c r="B410" s="23" t="s">
        <v>1652</v>
      </c>
      <c r="C410" s="28" t="s">
        <v>1776</v>
      </c>
      <c r="D410" s="23" t="s">
        <v>1710</v>
      </c>
      <c r="E410" s="43">
        <f ca="1">IF(AW410="Y","Defaulted",IF(OR(IFERROR(_xlfn.XLOOKUP(I410,Library!$J:$J,Library!$P:$P),AK410)=6,IFERROR(_xlfn.XLOOKUP(I410,Library!$J:$J,Library!$P:$P),AK410)=7),"N/A",AO410))</f>
        <v>3</v>
      </c>
      <c r="F410" s="25" t="str">
        <f t="shared" si="82"/>
        <v>N</v>
      </c>
      <c r="G410" s="25" t="str">
        <f t="shared" si="83"/>
        <v>N</v>
      </c>
      <c r="H410" s="25" t="s">
        <v>128</v>
      </c>
      <c r="I410" s="29" t="s">
        <v>2034</v>
      </c>
      <c r="J410" s="44" t="str">
        <f t="shared" si="85"/>
        <v>主权债</v>
      </c>
      <c r="K410" s="27" t="s">
        <v>3341</v>
      </c>
      <c r="L410" s="29">
        <v>46.71875</v>
      </c>
      <c r="M410" s="29">
        <v>46.84375</v>
      </c>
      <c r="N410" s="29">
        <v>5.1334184137065648</v>
      </c>
      <c r="O410" s="29">
        <v>5.1188792282147544</v>
      </c>
      <c r="P410" s="30">
        <v>1.25</v>
      </c>
      <c r="Q410" s="27" t="s">
        <v>107</v>
      </c>
      <c r="R410" s="31">
        <v>2</v>
      </c>
      <c r="S410" s="25" t="s">
        <v>3627</v>
      </c>
      <c r="T410" s="25" t="s">
        <v>128</v>
      </c>
      <c r="U410" s="25" t="s">
        <v>3496</v>
      </c>
      <c r="V410" s="25" t="s">
        <v>128</v>
      </c>
      <c r="W410" s="23" t="s">
        <v>8</v>
      </c>
      <c r="X410" s="23" t="s">
        <v>963</v>
      </c>
      <c r="Y410" s="23" t="s">
        <v>1143</v>
      </c>
      <c r="Z410" s="23" t="s">
        <v>1080</v>
      </c>
      <c r="AA410" s="23" t="s">
        <v>114</v>
      </c>
      <c r="AB410" s="23" t="s">
        <v>108</v>
      </c>
      <c r="AC410" s="23" t="s">
        <v>2412</v>
      </c>
      <c r="AD410" s="25">
        <f t="shared" ca="1" si="84"/>
        <v>24.057534246575344</v>
      </c>
      <c r="AE410" s="32">
        <v>73572000000</v>
      </c>
      <c r="AF410" s="33">
        <f>VLOOKUP(J410,Library!A:B,2,0)</f>
        <v>1</v>
      </c>
      <c r="AG410" s="33">
        <f>VLOOKUP(J410,Library!A:G,7,0)</f>
        <v>3</v>
      </c>
      <c r="AH410" s="28" t="str">
        <f>VLOOKUP(W410,Library!W:X,2,0)</f>
        <v>N/A</v>
      </c>
      <c r="AI410" s="28">
        <f>VLOOKUP(X410,Library!Y:Z,2,0)</f>
        <v>2</v>
      </c>
      <c r="AJ410" s="28">
        <f>VLOOKUP(Y410,Library!AA:AB,2,0)</f>
        <v>2</v>
      </c>
      <c r="AK410" s="33">
        <f>IF(MAX(AH410,AI410,AJ410)=0,VLOOKUP(I410,Library!$J:$P,7,0),MAX(AH410,AI410,AJ410))</f>
        <v>2</v>
      </c>
      <c r="AL410" s="33">
        <f t="shared" ca="1" si="86"/>
        <v>5</v>
      </c>
      <c r="AM410" s="33">
        <f>VLOOKUP(AB410,Library!T:U,2,0)</f>
        <v>1</v>
      </c>
      <c r="AN410" s="34">
        <f t="shared" ca="1" si="87"/>
        <v>2.15</v>
      </c>
      <c r="AO410" s="33">
        <f t="shared" ca="1" si="88"/>
        <v>3</v>
      </c>
      <c r="AP410" s="28" t="s">
        <v>547</v>
      </c>
      <c r="AQ410" s="25" t="s">
        <v>128</v>
      </c>
      <c r="AR410" s="28" t="s">
        <v>2713</v>
      </c>
      <c r="AS410" s="28" t="s">
        <v>2714</v>
      </c>
      <c r="AT410" s="28" t="s">
        <v>1710</v>
      </c>
      <c r="AU410" s="23" t="s">
        <v>114</v>
      </c>
      <c r="AV410" s="23" t="s">
        <v>2715</v>
      </c>
      <c r="AW410" s="25" t="s">
        <v>114</v>
      </c>
      <c r="AX410" s="25" t="s">
        <v>128</v>
      </c>
      <c r="AY410" s="25" t="s">
        <v>128</v>
      </c>
      <c r="AZ410" s="25" t="s">
        <v>2777</v>
      </c>
      <c r="BA410" s="25" t="s">
        <v>114</v>
      </c>
      <c r="BB410" s="25" t="s">
        <v>128</v>
      </c>
      <c r="BC410" s="25" t="s">
        <v>128</v>
      </c>
      <c r="BD410" s="25" t="s">
        <v>128</v>
      </c>
      <c r="BE410" s="25" t="s">
        <v>128</v>
      </c>
      <c r="BF410" s="25" t="s">
        <v>128</v>
      </c>
      <c r="BG410" s="25" t="s">
        <v>128</v>
      </c>
      <c r="BH410" s="25" t="s">
        <v>128</v>
      </c>
      <c r="BI410" s="25" t="s">
        <v>2777</v>
      </c>
      <c r="BJ410" s="23" t="s">
        <v>128</v>
      </c>
      <c r="BK410" t="s">
        <v>1110</v>
      </c>
      <c r="BL410" s="23" t="s">
        <v>1652</v>
      </c>
      <c r="BM410" s="28">
        <v>5851516432</v>
      </c>
      <c r="BN410" s="72">
        <f t="shared" si="77"/>
        <v>7.9534557059750988E-2</v>
      </c>
    </row>
    <row r="411" spans="1:66" ht="15">
      <c r="A411" s="28">
        <v>407</v>
      </c>
      <c r="B411" s="23" t="s">
        <v>1653</v>
      </c>
      <c r="C411" s="28" t="s">
        <v>1777</v>
      </c>
      <c r="D411" s="23" t="s">
        <v>3448</v>
      </c>
      <c r="E411" s="43">
        <f ca="1">IF(AW411="Y","Defaulted",IF(OR(IFERROR(_xlfn.XLOOKUP(I411,Library!$J:$J,Library!$P:$P),AK411)=6,IFERROR(_xlfn.XLOOKUP(I411,Library!$J:$J,Library!$P:$P),AK411)=7),"N/A",AO411))</f>
        <v>5</v>
      </c>
      <c r="F411" s="25" t="str">
        <f t="shared" si="82"/>
        <v>Y</v>
      </c>
      <c r="G411" s="25" t="str">
        <f t="shared" si="83"/>
        <v>Y</v>
      </c>
      <c r="H411" s="25" t="s">
        <v>128</v>
      </c>
      <c r="I411" s="29" t="s">
        <v>2004</v>
      </c>
      <c r="J411" s="44" t="str">
        <f t="shared" si="85"/>
        <v>应急可转债</v>
      </c>
      <c r="K411" s="23" t="s">
        <v>25</v>
      </c>
      <c r="L411" s="29">
        <v>103.01300000000001</v>
      </c>
      <c r="M411" s="29">
        <v>103.559</v>
      </c>
      <c r="N411" s="29">
        <v>7.954336149911053</v>
      </c>
      <c r="O411" s="29">
        <v>7.9139765205961723</v>
      </c>
      <c r="P411" s="30">
        <v>6.75</v>
      </c>
      <c r="Q411" s="27" t="s">
        <v>107</v>
      </c>
      <c r="R411" s="31">
        <v>1</v>
      </c>
      <c r="S411" s="25" t="s">
        <v>3790</v>
      </c>
      <c r="T411" s="25" t="s">
        <v>110</v>
      </c>
      <c r="U411" s="25" t="s">
        <v>3791</v>
      </c>
      <c r="V411" s="25" t="s">
        <v>128</v>
      </c>
      <c r="W411" s="23" t="s">
        <v>997</v>
      </c>
      <c r="X411" s="23" t="s">
        <v>998</v>
      </c>
      <c r="Y411" s="23" t="s">
        <v>995</v>
      </c>
      <c r="Z411" s="23" t="s">
        <v>1109</v>
      </c>
      <c r="AA411" s="23" t="s">
        <v>114</v>
      </c>
      <c r="AB411" s="23" t="s">
        <v>964</v>
      </c>
      <c r="AC411" s="23" t="s">
        <v>114</v>
      </c>
      <c r="AD411" s="25" t="str">
        <f t="shared" ca="1" si="84"/>
        <v>N/A</v>
      </c>
      <c r="AE411" s="32">
        <v>750000000</v>
      </c>
      <c r="AF411" s="33">
        <f>VLOOKUP(J411,Library!A:B,2,0)</f>
        <v>5</v>
      </c>
      <c r="AG411" s="33">
        <f>VLOOKUP(J411,Library!A:G,7,0)</f>
        <v>3</v>
      </c>
      <c r="AH411" s="28">
        <f>VLOOKUP(W411,Library!W:X,2,0)</f>
        <v>5</v>
      </c>
      <c r="AI411" s="28">
        <f>VLOOKUP(X411,Library!Y:Z,2,0)</f>
        <v>5</v>
      </c>
      <c r="AJ411" s="28">
        <f>VLOOKUP(Y411,Library!AA:AB,2,0)</f>
        <v>5</v>
      </c>
      <c r="AK411" s="33">
        <f>IF(MAX(AH411,AI411,AJ411)=0,VLOOKUP(I411,Library!$J:$P,7,0),MAX(AH411,AI411,AJ411))</f>
        <v>5</v>
      </c>
      <c r="AL411" s="33">
        <f t="shared" ca="1" si="86"/>
        <v>5</v>
      </c>
      <c r="AM411" s="33">
        <f>VLOOKUP(AB411,Library!T:U,2,0)</f>
        <v>1</v>
      </c>
      <c r="AN411" s="34">
        <f t="shared" ca="1" si="87"/>
        <v>4.3</v>
      </c>
      <c r="AO411" s="33">
        <f t="shared" ca="1" si="88"/>
        <v>5</v>
      </c>
      <c r="AP411" s="28" t="s">
        <v>2471</v>
      </c>
      <c r="AQ411" s="25" t="s">
        <v>128</v>
      </c>
      <c r="AR411" s="28" t="s">
        <v>2654</v>
      </c>
      <c r="AS411" s="28" t="s">
        <v>2655</v>
      </c>
      <c r="AT411" s="28" t="s">
        <v>868</v>
      </c>
      <c r="AU411" s="23" t="s">
        <v>2761</v>
      </c>
      <c r="AV411" s="23" t="s">
        <v>130</v>
      </c>
      <c r="AW411" s="25" t="s">
        <v>128</v>
      </c>
      <c r="AX411" s="25" t="s">
        <v>110</v>
      </c>
      <c r="AY411" s="25" t="s">
        <v>128</v>
      </c>
      <c r="AZ411" s="25" t="s">
        <v>128</v>
      </c>
      <c r="BA411" s="25" t="s">
        <v>128</v>
      </c>
      <c r="BB411" s="25" t="s">
        <v>128</v>
      </c>
      <c r="BC411" s="25" t="s">
        <v>128</v>
      </c>
      <c r="BD411" s="25" t="s">
        <v>110</v>
      </c>
      <c r="BE411" s="25" t="s">
        <v>110</v>
      </c>
      <c r="BF411" s="25" t="s">
        <v>110</v>
      </c>
      <c r="BG411" s="25" t="s">
        <v>110</v>
      </c>
      <c r="BH411" s="25" t="s">
        <v>128</v>
      </c>
      <c r="BI411" s="25" t="s">
        <v>114</v>
      </c>
      <c r="BJ411" s="23" t="s">
        <v>128</v>
      </c>
      <c r="BK411" t="s">
        <v>1042</v>
      </c>
      <c r="BL411" s="23" t="s">
        <v>1653</v>
      </c>
      <c r="BM411" s="28">
        <v>353783701</v>
      </c>
      <c r="BN411" s="72">
        <f t="shared" si="77"/>
        <v>0.47171160133333334</v>
      </c>
    </row>
    <row r="412" spans="1:66" ht="15">
      <c r="A412" s="28">
        <v>408</v>
      </c>
      <c r="B412" s="23" t="s">
        <v>1654</v>
      </c>
      <c r="C412" s="28" t="s">
        <v>1778</v>
      </c>
      <c r="D412" s="23" t="s">
        <v>617</v>
      </c>
      <c r="E412" s="43">
        <f ca="1">IF(AW412="Y","Defaulted",IF(OR(IFERROR(_xlfn.XLOOKUP(I412,Library!$J:$J,Library!$P:$P),AK412)=6,IFERROR(_xlfn.XLOOKUP(I412,Library!$J:$J,Library!$P:$P),AK412)=7),"N/A",AO412))</f>
        <v>2</v>
      </c>
      <c r="F412" s="25" t="str">
        <f t="shared" si="82"/>
        <v>N</v>
      </c>
      <c r="G412" s="25" t="str">
        <f t="shared" si="83"/>
        <v>N</v>
      </c>
      <c r="H412" s="25" t="s">
        <v>128</v>
      </c>
      <c r="I412" s="29" t="s">
        <v>2060</v>
      </c>
      <c r="J412" s="44" t="str">
        <f t="shared" si="85"/>
        <v>投资级别优先普通债</v>
      </c>
      <c r="K412" s="23" t="s">
        <v>25</v>
      </c>
      <c r="L412" s="29">
        <v>99.09</v>
      </c>
      <c r="M412" s="29">
        <v>99.122</v>
      </c>
      <c r="N412" s="29">
        <v>2.5493239894233151</v>
      </c>
      <c r="O412" s="29">
        <v>2.4592381543143667</v>
      </c>
      <c r="P412" s="30">
        <v>0.01</v>
      </c>
      <c r="Q412" s="27" t="s">
        <v>107</v>
      </c>
      <c r="R412" s="31">
        <v>1</v>
      </c>
      <c r="S412" s="25" t="s">
        <v>3517</v>
      </c>
      <c r="T412" s="25" t="s">
        <v>128</v>
      </c>
      <c r="U412" s="25" t="s">
        <v>3496</v>
      </c>
      <c r="V412" s="25" t="s">
        <v>128</v>
      </c>
      <c r="W412" s="23" t="s">
        <v>8</v>
      </c>
      <c r="X412" s="23" t="s">
        <v>960</v>
      </c>
      <c r="Y412" s="23" t="s">
        <v>959</v>
      </c>
      <c r="Z412" s="23" t="s">
        <v>1118</v>
      </c>
      <c r="AA412" s="23" t="s">
        <v>1041</v>
      </c>
      <c r="AB412" s="23" t="s">
        <v>964</v>
      </c>
      <c r="AC412" s="23" t="s">
        <v>2413</v>
      </c>
      <c r="AD412" s="25">
        <f t="shared" ca="1" si="84"/>
        <v>0.37534246575342467</v>
      </c>
      <c r="AE412" s="32">
        <v>750000000</v>
      </c>
      <c r="AF412" s="33">
        <f>VLOOKUP(J412,Library!A:B,2,0)</f>
        <v>1</v>
      </c>
      <c r="AG412" s="33">
        <f>VLOOKUP(J412,Library!A:G,7,0)</f>
        <v>3</v>
      </c>
      <c r="AH412" s="28" t="str">
        <f>VLOOKUP(W412,Library!W:X,2,0)</f>
        <v>N/A</v>
      </c>
      <c r="AI412" s="28">
        <f>VLOOKUP(X412,Library!Y:Z,2,0)</f>
        <v>1</v>
      </c>
      <c r="AJ412" s="28">
        <f>VLOOKUP(Y412,Library!AA:AB,2,0)</f>
        <v>1</v>
      </c>
      <c r="AK412" s="33">
        <f>IF(MAX(AH412,AI412,AJ412)=0,VLOOKUP(I412,Library!$J:$P,7,0),MAX(AH412,AI412,AJ412))</f>
        <v>1</v>
      </c>
      <c r="AL412" s="33">
        <f t="shared" ca="1" si="86"/>
        <v>2</v>
      </c>
      <c r="AM412" s="33">
        <f>VLOOKUP(AB412,Library!T:U,2,0)</f>
        <v>1</v>
      </c>
      <c r="AN412" s="34">
        <f t="shared" ca="1" si="87"/>
        <v>1.6</v>
      </c>
      <c r="AO412" s="33">
        <f t="shared" ca="1" si="88"/>
        <v>2</v>
      </c>
      <c r="AP412" s="28" t="s">
        <v>386</v>
      </c>
      <c r="AQ412" s="25" t="s">
        <v>128</v>
      </c>
      <c r="AR412" s="28" t="s">
        <v>615</v>
      </c>
      <c r="AS412" s="28" t="s">
        <v>2762</v>
      </c>
      <c r="AT412" s="28" t="s">
        <v>1729</v>
      </c>
      <c r="AU412" s="23" t="s">
        <v>114</v>
      </c>
      <c r="AV412" s="23" t="s">
        <v>115</v>
      </c>
      <c r="AW412" s="25" t="s">
        <v>128</v>
      </c>
      <c r="AX412" s="25" t="s">
        <v>128</v>
      </c>
      <c r="AY412" s="25" t="s">
        <v>128</v>
      </c>
      <c r="AZ412" s="25" t="s">
        <v>128</v>
      </c>
      <c r="BA412" s="25" t="s">
        <v>128</v>
      </c>
      <c r="BB412" s="25" t="s">
        <v>128</v>
      </c>
      <c r="BC412" s="25" t="s">
        <v>128</v>
      </c>
      <c r="BD412" s="25" t="s">
        <v>128</v>
      </c>
      <c r="BE412" s="25" t="s">
        <v>128</v>
      </c>
      <c r="BF412" s="25" t="s">
        <v>128</v>
      </c>
      <c r="BG412" s="25" t="s">
        <v>128</v>
      </c>
      <c r="BH412" s="25" t="s">
        <v>128</v>
      </c>
      <c r="BI412" s="25" t="s">
        <v>114</v>
      </c>
      <c r="BJ412" s="23" t="s">
        <v>128</v>
      </c>
      <c r="BK412" t="s">
        <v>1042</v>
      </c>
      <c r="BL412" s="23" t="s">
        <v>1654</v>
      </c>
      <c r="BM412" s="28">
        <v>26992350</v>
      </c>
      <c r="BN412" s="72">
        <f t="shared" si="77"/>
        <v>3.5989800000000002E-2</v>
      </c>
    </row>
    <row r="413" spans="1:66" ht="15">
      <c r="A413" s="28">
        <v>409</v>
      </c>
      <c r="B413" s="23" t="s">
        <v>1655</v>
      </c>
      <c r="C413" s="28" t="s">
        <v>1779</v>
      </c>
      <c r="D413" s="23" t="s">
        <v>617</v>
      </c>
      <c r="E413" s="43">
        <f ca="1">IF(AW413="Y","Defaulted",IF(OR(IFERROR(_xlfn.XLOOKUP(I413,Library!$J:$J,Library!$P:$P),AK413)=6,IFERROR(_xlfn.XLOOKUP(I413,Library!$J:$J,Library!$P:$P),AK413)=7),"N/A",AO413))</f>
        <v>3</v>
      </c>
      <c r="F413" s="25" t="str">
        <f t="shared" si="82"/>
        <v>N</v>
      </c>
      <c r="G413" s="25" t="str">
        <f t="shared" si="83"/>
        <v>Y</v>
      </c>
      <c r="H413" s="25" t="s">
        <v>128</v>
      </c>
      <c r="I413" s="29" t="s">
        <v>613</v>
      </c>
      <c r="J413" s="44" t="str">
        <f t="shared" si="85"/>
        <v>保释债（Bail in feature）</v>
      </c>
      <c r="K413" s="23" t="s">
        <v>25</v>
      </c>
      <c r="L413" s="29">
        <v>99.701999999999998</v>
      </c>
      <c r="M413" s="29">
        <v>99.804000000000002</v>
      </c>
      <c r="N413" s="29">
        <v>2.8449413902623331</v>
      </c>
      <c r="O413" s="29">
        <v>2.7236586158320688</v>
      </c>
      <c r="P413" s="30">
        <v>2.5</v>
      </c>
      <c r="Q413" s="27" t="s">
        <v>107</v>
      </c>
      <c r="R413" s="31">
        <v>1</v>
      </c>
      <c r="S413" s="25" t="s">
        <v>3792</v>
      </c>
      <c r="T413" s="25" t="s">
        <v>128</v>
      </c>
      <c r="U413" s="25" t="s">
        <v>3496</v>
      </c>
      <c r="V413" s="25" t="s">
        <v>128</v>
      </c>
      <c r="W413" s="23" t="s">
        <v>980</v>
      </c>
      <c r="X413" s="23" t="s">
        <v>981</v>
      </c>
      <c r="Y413" s="23" t="s">
        <v>974</v>
      </c>
      <c r="Z413" s="23" t="s">
        <v>1066</v>
      </c>
      <c r="AA413" s="23" t="s">
        <v>114</v>
      </c>
      <c r="AB413" s="23" t="s">
        <v>964</v>
      </c>
      <c r="AC413" s="23" t="s">
        <v>2223</v>
      </c>
      <c r="AD413" s="25">
        <f t="shared" ca="1" si="84"/>
        <v>0.87397260273972599</v>
      </c>
      <c r="AE413" s="32">
        <v>1250000000</v>
      </c>
      <c r="AF413" s="33">
        <f>VLOOKUP(J413,Library!A:B,2,0)</f>
        <v>3</v>
      </c>
      <c r="AG413" s="33">
        <f>VLOOKUP(J413,Library!A:G,7,0)</f>
        <v>3</v>
      </c>
      <c r="AH413" s="28">
        <f>VLOOKUP(W413,Library!W:X,2,0)</f>
        <v>3</v>
      </c>
      <c r="AI413" s="28">
        <f>VLOOKUP(X413,Library!Y:Z,2,0)</f>
        <v>3</v>
      </c>
      <c r="AJ413" s="28">
        <f>VLOOKUP(Y413,Library!AA:AB,2,0)</f>
        <v>3</v>
      </c>
      <c r="AK413" s="33">
        <f>IF(MAX(AH413,AI413,AJ413)=0,VLOOKUP(I413,Library!$J:$P,7,0),MAX(AH413,AI413,AJ413))</f>
        <v>3</v>
      </c>
      <c r="AL413" s="33">
        <f t="shared" ca="1" si="86"/>
        <v>2</v>
      </c>
      <c r="AM413" s="33">
        <f>VLOOKUP(AB413,Library!T:U,2,0)</f>
        <v>1</v>
      </c>
      <c r="AN413" s="34">
        <f t="shared" ca="1" si="87"/>
        <v>2.8</v>
      </c>
      <c r="AO413" s="33">
        <f t="shared" ca="1" si="88"/>
        <v>3</v>
      </c>
      <c r="AP413" s="28" t="s">
        <v>386</v>
      </c>
      <c r="AQ413" s="25" t="s">
        <v>128</v>
      </c>
      <c r="AR413" s="28" t="s">
        <v>615</v>
      </c>
      <c r="AS413" s="28" t="s">
        <v>616</v>
      </c>
      <c r="AT413" s="28" t="s">
        <v>1616</v>
      </c>
      <c r="AU413" s="23" t="s">
        <v>114</v>
      </c>
      <c r="AV413" s="23" t="s">
        <v>115</v>
      </c>
      <c r="AW413" s="25" t="s">
        <v>128</v>
      </c>
      <c r="AX413" s="25" t="s">
        <v>128</v>
      </c>
      <c r="AY413" s="25" t="s">
        <v>128</v>
      </c>
      <c r="AZ413" s="25" t="s">
        <v>128</v>
      </c>
      <c r="BA413" s="25" t="s">
        <v>128</v>
      </c>
      <c r="BB413" s="25" t="s">
        <v>128</v>
      </c>
      <c r="BC413" s="25" t="s">
        <v>128</v>
      </c>
      <c r="BD413" s="25" t="s">
        <v>128</v>
      </c>
      <c r="BE413" s="25" t="s">
        <v>128</v>
      </c>
      <c r="BF413" s="25" t="s">
        <v>128</v>
      </c>
      <c r="BG413" s="25" t="s">
        <v>110</v>
      </c>
      <c r="BH413" s="25" t="s">
        <v>128</v>
      </c>
      <c r="BI413" s="25" t="s">
        <v>114</v>
      </c>
      <c r="BJ413" s="23" t="s">
        <v>128</v>
      </c>
      <c r="BK413" t="s">
        <v>1042</v>
      </c>
      <c r="BL413" s="23" t="s">
        <v>1655</v>
      </c>
      <c r="BM413" s="28">
        <v>94738475</v>
      </c>
      <c r="BN413" s="72">
        <f t="shared" si="77"/>
        <v>7.5790780000000002E-2</v>
      </c>
    </row>
    <row r="414" spans="1:66" ht="15">
      <c r="A414" s="28">
        <v>410</v>
      </c>
      <c r="B414" s="23" t="s">
        <v>1656</v>
      </c>
      <c r="C414" s="28" t="s">
        <v>1780</v>
      </c>
      <c r="D414" s="23" t="s">
        <v>1686</v>
      </c>
      <c r="E414" s="43">
        <f ca="1">IF(AW414="Y","Defaulted",IF(OR(IFERROR(_xlfn.XLOOKUP(I414,Library!$J:$J,Library!$P:$P),AK414)=6,IFERROR(_xlfn.XLOOKUP(I414,Library!$J:$J,Library!$P:$P),AK414)=7),"N/A",AO414))</f>
        <v>5</v>
      </c>
      <c r="F414" s="25" t="str">
        <f t="shared" si="82"/>
        <v>Y</v>
      </c>
      <c r="G414" s="25" t="str">
        <f t="shared" si="83"/>
        <v>Y</v>
      </c>
      <c r="H414" s="25" t="s">
        <v>128</v>
      </c>
      <c r="I414" s="29" t="s">
        <v>2002</v>
      </c>
      <c r="J414" s="44" t="str">
        <f t="shared" si="85"/>
        <v>应急可转债</v>
      </c>
      <c r="K414" s="23" t="s">
        <v>25</v>
      </c>
      <c r="L414" s="29">
        <v>105.58199999999999</v>
      </c>
      <c r="M414" s="29">
        <v>106.09</v>
      </c>
      <c r="N414" s="29">
        <v>7.0539372295481106</v>
      </c>
      <c r="O414" s="29">
        <v>7.0207848970606479</v>
      </c>
      <c r="P414" s="30">
        <v>6.875</v>
      </c>
      <c r="Q414" s="27" t="s">
        <v>107</v>
      </c>
      <c r="R414" s="31">
        <v>2</v>
      </c>
      <c r="S414" s="25" t="s">
        <v>3511</v>
      </c>
      <c r="T414" s="25" t="s">
        <v>110</v>
      </c>
      <c r="U414" s="25" t="s">
        <v>3793</v>
      </c>
      <c r="V414" s="25" t="s">
        <v>128</v>
      </c>
      <c r="W414" s="23" t="s">
        <v>993</v>
      </c>
      <c r="X414" s="23" t="s">
        <v>996</v>
      </c>
      <c r="Y414" s="23" t="s">
        <v>989</v>
      </c>
      <c r="Z414" s="23" t="s">
        <v>1109</v>
      </c>
      <c r="AA414" s="23" t="s">
        <v>114</v>
      </c>
      <c r="AB414" s="23" t="s">
        <v>964</v>
      </c>
      <c r="AC414" s="23" t="s">
        <v>114</v>
      </c>
      <c r="AD414" s="25" t="str">
        <f t="shared" ca="1" si="84"/>
        <v>N/A</v>
      </c>
      <c r="AE414" s="32">
        <v>1000000000</v>
      </c>
      <c r="AF414" s="33">
        <f>VLOOKUP(J414,Library!A:B,2,0)</f>
        <v>5</v>
      </c>
      <c r="AG414" s="33">
        <f>VLOOKUP(J414,Library!A:G,7,0)</f>
        <v>3</v>
      </c>
      <c r="AH414" s="28">
        <f>VLOOKUP(W414,Library!W:X,2,0)</f>
        <v>4</v>
      </c>
      <c r="AI414" s="28">
        <f>VLOOKUP(X414,Library!Y:Z,2,0)</f>
        <v>5</v>
      </c>
      <c r="AJ414" s="28">
        <f>VLOOKUP(Y414,Library!AA:AB,2,0)</f>
        <v>4</v>
      </c>
      <c r="AK414" s="33">
        <f>IF(MAX(AH414,AI414,AJ414)=0,VLOOKUP(I414,Library!$J:$P,7,0),MAX(AH414,AI414,AJ414))</f>
        <v>5</v>
      </c>
      <c r="AL414" s="33">
        <f t="shared" ca="1" si="86"/>
        <v>5</v>
      </c>
      <c r="AM414" s="33">
        <f>VLOOKUP(AB414,Library!T:U,2,0)</f>
        <v>1</v>
      </c>
      <c r="AN414" s="34">
        <f t="shared" ca="1" si="87"/>
        <v>4.3</v>
      </c>
      <c r="AO414" s="33">
        <f t="shared" ca="1" si="88"/>
        <v>5</v>
      </c>
      <c r="AP414" s="28" t="s">
        <v>2653</v>
      </c>
      <c r="AQ414" s="25" t="s">
        <v>128</v>
      </c>
      <c r="AR414" s="28" t="s">
        <v>2647</v>
      </c>
      <c r="AS414" s="28" t="s">
        <v>2648</v>
      </c>
      <c r="AT414" s="28" t="s">
        <v>863</v>
      </c>
      <c r="AU414" s="23" t="s">
        <v>2763</v>
      </c>
      <c r="AV414" s="23" t="s">
        <v>130</v>
      </c>
      <c r="AW414" s="25" t="s">
        <v>128</v>
      </c>
      <c r="AX414" s="25" t="s">
        <v>110</v>
      </c>
      <c r="AY414" s="25" t="s">
        <v>128</v>
      </c>
      <c r="AZ414" s="25" t="s">
        <v>128</v>
      </c>
      <c r="BA414" s="25" t="s">
        <v>128</v>
      </c>
      <c r="BB414" s="25" t="s">
        <v>128</v>
      </c>
      <c r="BC414" s="25" t="s">
        <v>128</v>
      </c>
      <c r="BD414" s="25" t="s">
        <v>110</v>
      </c>
      <c r="BE414" s="25" t="s">
        <v>110</v>
      </c>
      <c r="BF414" s="25" t="s">
        <v>110</v>
      </c>
      <c r="BG414" s="25" t="s">
        <v>110</v>
      </c>
      <c r="BH414" s="25" t="s">
        <v>128</v>
      </c>
      <c r="BI414" s="25" t="s">
        <v>114</v>
      </c>
      <c r="BJ414" s="23" t="s">
        <v>128</v>
      </c>
      <c r="BK414" t="s">
        <v>1042</v>
      </c>
      <c r="BL414" s="23" t="s">
        <v>1656</v>
      </c>
      <c r="BM414" s="28">
        <v>150464700</v>
      </c>
      <c r="BN414" s="72">
        <f t="shared" si="77"/>
        <v>0.15046470000000001</v>
      </c>
    </row>
    <row r="415" spans="1:66" ht="15">
      <c r="A415" s="28">
        <v>411</v>
      </c>
      <c r="B415" s="23" t="s">
        <v>1657</v>
      </c>
      <c r="C415" s="28" t="s">
        <v>1781</v>
      </c>
      <c r="D415" s="23" t="s">
        <v>1731</v>
      </c>
      <c r="E415" s="43">
        <f ca="1">IF(AW415="Y","Defaulted",IF(OR(IFERROR(_xlfn.XLOOKUP(I415,Library!$J:$J,Library!$P:$P),AK415)=6,IFERROR(_xlfn.XLOOKUP(I415,Library!$J:$J,Library!$P:$P),AK415)=7),"N/A",AO415))</f>
        <v>3</v>
      </c>
      <c r="F415" s="25" t="str">
        <f t="shared" si="82"/>
        <v>Y</v>
      </c>
      <c r="G415" s="25" t="str">
        <f t="shared" si="83"/>
        <v>N</v>
      </c>
      <c r="H415" s="25" t="s">
        <v>128</v>
      </c>
      <c r="I415" s="29" t="s">
        <v>2025</v>
      </c>
      <c r="J415" s="44" t="str">
        <f t="shared" si="85"/>
        <v>主权债</v>
      </c>
      <c r="K415" s="27" t="s">
        <v>3344</v>
      </c>
      <c r="L415" s="29">
        <v>79.619</v>
      </c>
      <c r="M415" s="29">
        <v>80.254000000000005</v>
      </c>
      <c r="N415" s="29">
        <v>4.4176576553331524</v>
      </c>
      <c r="O415" s="29">
        <v>4.3070243501577403</v>
      </c>
      <c r="P415" s="30">
        <v>1.3</v>
      </c>
      <c r="Q415" s="27" t="s">
        <v>107</v>
      </c>
      <c r="R415" s="31">
        <v>1</v>
      </c>
      <c r="S415" s="25" t="s">
        <v>3794</v>
      </c>
      <c r="T415" s="25" t="s">
        <v>110</v>
      </c>
      <c r="U415" s="25" t="s">
        <v>3795</v>
      </c>
      <c r="V415" s="25" t="s">
        <v>128</v>
      </c>
      <c r="W415" s="23" t="s">
        <v>989</v>
      </c>
      <c r="X415" s="23" t="s">
        <v>990</v>
      </c>
      <c r="Y415" s="23" t="s">
        <v>989</v>
      </c>
      <c r="Z415" s="23" t="s">
        <v>1066</v>
      </c>
      <c r="AA415" s="23" t="s">
        <v>114</v>
      </c>
      <c r="AB415" s="23" t="s">
        <v>964</v>
      </c>
      <c r="AC415" s="23" t="s">
        <v>2414</v>
      </c>
      <c r="AD415" s="25">
        <f t="shared" ca="1" si="84"/>
        <v>7.9013698630136986</v>
      </c>
      <c r="AE415" s="32">
        <v>500000000</v>
      </c>
      <c r="AF415" s="33">
        <f>VLOOKUP(J415,Library!A:B,2,0)</f>
        <v>1</v>
      </c>
      <c r="AG415" s="33">
        <f>VLOOKUP(J415,Library!A:G,7,0)</f>
        <v>3</v>
      </c>
      <c r="AH415" s="28">
        <f>VLOOKUP(W415,Library!W:X,2,0)</f>
        <v>4</v>
      </c>
      <c r="AI415" s="28">
        <f>VLOOKUP(X415,Library!Y:Z,2,0)</f>
        <v>4</v>
      </c>
      <c r="AJ415" s="28">
        <f>VLOOKUP(Y415,Library!AA:AB,2,0)</f>
        <v>4</v>
      </c>
      <c r="AK415" s="33">
        <f>IF(MAX(AH415,AI415,AJ415)=0,VLOOKUP(I415,Library!$J:$P,7,0),MAX(AH415,AI415,AJ415))</f>
        <v>4</v>
      </c>
      <c r="AL415" s="33">
        <f t="shared" ca="1" si="86"/>
        <v>4</v>
      </c>
      <c r="AM415" s="33">
        <f>VLOOKUP(AB415,Library!T:U,2,0)</f>
        <v>1</v>
      </c>
      <c r="AN415" s="34">
        <f t="shared" ca="1" si="87"/>
        <v>2.5499999999999998</v>
      </c>
      <c r="AO415" s="33">
        <f t="shared" ca="1" si="88"/>
        <v>3</v>
      </c>
      <c r="AP415" s="28" t="s">
        <v>170</v>
      </c>
      <c r="AQ415" s="25" t="s">
        <v>128</v>
      </c>
      <c r="AR415" s="28" t="s">
        <v>2686</v>
      </c>
      <c r="AS415" s="28" t="s">
        <v>2687</v>
      </c>
      <c r="AT415" s="28" t="s">
        <v>1731</v>
      </c>
      <c r="AU415" s="23" t="s">
        <v>2764</v>
      </c>
      <c r="AV415" s="23" t="s">
        <v>35</v>
      </c>
      <c r="AW415" s="25" t="s">
        <v>128</v>
      </c>
      <c r="AX415" s="25" t="s">
        <v>128</v>
      </c>
      <c r="AY415" s="25" t="s">
        <v>128</v>
      </c>
      <c r="AZ415" s="25" t="s">
        <v>128</v>
      </c>
      <c r="BA415" s="25" t="s">
        <v>128</v>
      </c>
      <c r="BB415" s="25" t="s">
        <v>128</v>
      </c>
      <c r="BC415" s="25" t="s">
        <v>128</v>
      </c>
      <c r="BD415" s="25" t="s">
        <v>128</v>
      </c>
      <c r="BE415" s="25" t="s">
        <v>128</v>
      </c>
      <c r="BF415" s="25" t="s">
        <v>128</v>
      </c>
      <c r="BG415" s="25" t="s">
        <v>128</v>
      </c>
      <c r="BH415" s="25" t="s">
        <v>128</v>
      </c>
      <c r="BI415" s="25" t="s">
        <v>114</v>
      </c>
      <c r="BJ415" s="23" t="s">
        <v>128</v>
      </c>
      <c r="BK415" t="s">
        <v>1110</v>
      </c>
      <c r="BL415" s="23" t="s">
        <v>1657</v>
      </c>
      <c r="BM415" s="28">
        <v>20119233</v>
      </c>
      <c r="BN415" s="72">
        <f t="shared" si="77"/>
        <v>4.0238466000000001E-2</v>
      </c>
    </row>
    <row r="416" spans="1:66" ht="15">
      <c r="A416" s="28">
        <v>412</v>
      </c>
      <c r="B416" s="23" t="s">
        <v>1658</v>
      </c>
      <c r="C416" s="28" t="s">
        <v>1782</v>
      </c>
      <c r="D416" s="23" t="s">
        <v>1732</v>
      </c>
      <c r="E416" s="43">
        <f ca="1">IF(AW416="Y","Defaulted",IF(OR(IFERROR(_xlfn.XLOOKUP(I416,Library!$J:$J,Library!$P:$P),AK416)=6,IFERROR(_xlfn.XLOOKUP(I416,Library!$J:$J,Library!$P:$P),AK416)=7),"N/A",AO416))</f>
        <v>3</v>
      </c>
      <c r="F416" s="25" t="str">
        <f t="shared" si="82"/>
        <v>N</v>
      </c>
      <c r="G416" s="25" t="str">
        <f t="shared" si="83"/>
        <v>N</v>
      </c>
      <c r="H416" s="25" t="s">
        <v>128</v>
      </c>
      <c r="I416" s="29" t="s">
        <v>2061</v>
      </c>
      <c r="J416" s="44" t="str">
        <f t="shared" si="85"/>
        <v>主权债</v>
      </c>
      <c r="K416" s="27" t="s">
        <v>3345</v>
      </c>
      <c r="L416" s="29">
        <v>69.251000000000005</v>
      </c>
      <c r="M416" s="29">
        <v>70.087000000000003</v>
      </c>
      <c r="N416" s="29">
        <v>4.6441073191562809</v>
      </c>
      <c r="O416" s="29">
        <v>4.5467138099210676</v>
      </c>
      <c r="P416" s="30">
        <v>1.75</v>
      </c>
      <c r="Q416" s="27" t="s">
        <v>107</v>
      </c>
      <c r="R416" s="31">
        <v>1</v>
      </c>
      <c r="S416" s="25" t="s">
        <v>3786</v>
      </c>
      <c r="T416" s="25" t="s">
        <v>128</v>
      </c>
      <c r="U416" s="25" t="s">
        <v>3496</v>
      </c>
      <c r="V416" s="25" t="s">
        <v>128</v>
      </c>
      <c r="W416" s="23" t="s">
        <v>984</v>
      </c>
      <c r="X416" s="23" t="s">
        <v>990</v>
      </c>
      <c r="Y416" s="23" t="s">
        <v>989</v>
      </c>
      <c r="Z416" s="23" t="s">
        <v>1066</v>
      </c>
      <c r="AA416" s="23" t="s">
        <v>114</v>
      </c>
      <c r="AB416" s="23" t="s">
        <v>964</v>
      </c>
      <c r="AC416" s="23" t="s">
        <v>2074</v>
      </c>
      <c r="AD416" s="25">
        <f t="shared" ca="1" si="84"/>
        <v>15.005479452054795</v>
      </c>
      <c r="AE416" s="32">
        <v>800000000</v>
      </c>
      <c r="AF416" s="33">
        <f>VLOOKUP(J416,Library!A:B,2,0)</f>
        <v>1</v>
      </c>
      <c r="AG416" s="33">
        <f>VLOOKUP(J416,Library!A:G,7,0)</f>
        <v>3</v>
      </c>
      <c r="AH416" s="28">
        <f>VLOOKUP(W416,Library!W:X,2,0)</f>
        <v>4</v>
      </c>
      <c r="AI416" s="28">
        <f>VLOOKUP(X416,Library!Y:Z,2,0)</f>
        <v>4</v>
      </c>
      <c r="AJ416" s="28">
        <f>VLOOKUP(Y416,Library!AA:AB,2,0)</f>
        <v>4</v>
      </c>
      <c r="AK416" s="33">
        <f>IF(MAX(AH416,AI416,AJ416)=0,VLOOKUP(I416,Library!$J:$P,7,0),MAX(AH416,AI416,AJ416))</f>
        <v>4</v>
      </c>
      <c r="AL416" s="33">
        <f t="shared" ca="1" si="86"/>
        <v>5</v>
      </c>
      <c r="AM416" s="33">
        <f>VLOOKUP(AB416,Library!T:U,2,0)</f>
        <v>1</v>
      </c>
      <c r="AN416" s="34">
        <f t="shared" ca="1" si="87"/>
        <v>2.65</v>
      </c>
      <c r="AO416" s="33">
        <f t="shared" ca="1" si="88"/>
        <v>3</v>
      </c>
      <c r="AP416" s="28" t="s">
        <v>2765</v>
      </c>
      <c r="AQ416" s="25" t="s">
        <v>128</v>
      </c>
      <c r="AR416" s="28" t="s">
        <v>2766</v>
      </c>
      <c r="AS416" s="28" t="s">
        <v>2767</v>
      </c>
      <c r="AT416" s="28" t="s">
        <v>1732</v>
      </c>
      <c r="AU416" s="23" t="s">
        <v>114</v>
      </c>
      <c r="AV416" s="23" t="s">
        <v>115</v>
      </c>
      <c r="AW416" s="25" t="s">
        <v>128</v>
      </c>
      <c r="AX416" s="25" t="s">
        <v>128</v>
      </c>
      <c r="AY416" s="25" t="s">
        <v>128</v>
      </c>
      <c r="AZ416" s="25" t="s">
        <v>128</v>
      </c>
      <c r="BA416" s="25" t="s">
        <v>128</v>
      </c>
      <c r="BB416" s="25" t="s">
        <v>128</v>
      </c>
      <c r="BC416" s="25" t="s">
        <v>128</v>
      </c>
      <c r="BD416" s="25" t="s">
        <v>128</v>
      </c>
      <c r="BE416" s="25" t="s">
        <v>128</v>
      </c>
      <c r="BF416" s="25" t="s">
        <v>128</v>
      </c>
      <c r="BG416" s="25" t="s">
        <v>128</v>
      </c>
      <c r="BH416" s="25" t="s">
        <v>128</v>
      </c>
      <c r="BI416" s="25" t="s">
        <v>114</v>
      </c>
      <c r="BJ416" s="23" t="s">
        <v>128</v>
      </c>
      <c r="BK416" t="s">
        <v>1110</v>
      </c>
      <c r="BL416" s="23" t="s">
        <v>1658</v>
      </c>
      <c r="BM416" s="28">
        <v>159157564</v>
      </c>
      <c r="BN416" s="72">
        <f t="shared" si="77"/>
        <v>0.19894695500000001</v>
      </c>
    </row>
    <row r="417" spans="1:66" ht="15">
      <c r="A417" s="28">
        <v>413</v>
      </c>
      <c r="B417" s="23" t="s">
        <v>1659</v>
      </c>
      <c r="C417" s="28" t="s">
        <v>1783</v>
      </c>
      <c r="D417" s="23" t="s">
        <v>1710</v>
      </c>
      <c r="E417" s="43">
        <f ca="1">IF(AW417="Y","Defaulted",IF(OR(IFERROR(_xlfn.XLOOKUP(I417,Library!$J:$J,Library!$P:$P),AK417)=6,IFERROR(_xlfn.XLOOKUP(I417,Library!$J:$J,Library!$P:$P),AK417)=7),"N/A",AO417))</f>
        <v>2</v>
      </c>
      <c r="F417" s="25" t="str">
        <f t="shared" si="82"/>
        <v>N</v>
      </c>
      <c r="G417" s="25" t="str">
        <f t="shared" si="83"/>
        <v>N</v>
      </c>
      <c r="H417" s="25" t="s">
        <v>128</v>
      </c>
      <c r="I417" s="29" t="s">
        <v>2034</v>
      </c>
      <c r="J417" s="44" t="str">
        <f t="shared" si="85"/>
        <v>主权债</v>
      </c>
      <c r="K417" s="27" t="s">
        <v>3341</v>
      </c>
      <c r="L417" s="29">
        <v>100.3515625</v>
      </c>
      <c r="M417" s="29">
        <v>100.3984375</v>
      </c>
      <c r="N417" s="29">
        <v>3.9578788397504452</v>
      </c>
      <c r="O417" s="29">
        <v>3.9359798650380911</v>
      </c>
      <c r="P417" s="30">
        <v>4.125</v>
      </c>
      <c r="Q417" s="27" t="s">
        <v>107</v>
      </c>
      <c r="R417" s="31">
        <v>2</v>
      </c>
      <c r="S417" s="25" t="s">
        <v>3712</v>
      </c>
      <c r="T417" s="25" t="s">
        <v>128</v>
      </c>
      <c r="U417" s="25" t="s">
        <v>3496</v>
      </c>
      <c r="V417" s="25" t="s">
        <v>128</v>
      </c>
      <c r="W417" s="23" t="s">
        <v>8</v>
      </c>
      <c r="X417" s="23" t="s">
        <v>963</v>
      </c>
      <c r="Y417" s="23" t="s">
        <v>1143</v>
      </c>
      <c r="Z417" s="23" t="s">
        <v>1080</v>
      </c>
      <c r="AA417" s="23" t="s">
        <v>114</v>
      </c>
      <c r="AB417" s="23" t="s">
        <v>108</v>
      </c>
      <c r="AC417" s="23" t="s">
        <v>2415</v>
      </c>
      <c r="AD417" s="25">
        <f t="shared" ca="1" si="84"/>
        <v>2.2547945205479452</v>
      </c>
      <c r="AE417" s="32">
        <v>43000000000</v>
      </c>
      <c r="AF417" s="33">
        <f>VLOOKUP(J417,Library!A:B,2,0)</f>
        <v>1</v>
      </c>
      <c r="AG417" s="33">
        <f>VLOOKUP(J417,Library!A:G,7,0)</f>
        <v>3</v>
      </c>
      <c r="AH417" s="28" t="str">
        <f>VLOOKUP(W417,Library!W:X,2,0)</f>
        <v>N/A</v>
      </c>
      <c r="AI417" s="28">
        <f>VLOOKUP(X417,Library!Y:Z,2,0)</f>
        <v>2</v>
      </c>
      <c r="AJ417" s="28">
        <f>VLOOKUP(Y417,Library!AA:AB,2,0)</f>
        <v>2</v>
      </c>
      <c r="AK417" s="33">
        <f>IF(MAX(AH417,AI417,AJ417)=0,VLOOKUP(I417,Library!$J:$P,7,0),MAX(AH417,AI417,AJ417))</f>
        <v>2</v>
      </c>
      <c r="AL417" s="33">
        <f t="shared" ca="1" si="86"/>
        <v>3</v>
      </c>
      <c r="AM417" s="33">
        <f>VLOOKUP(AB417,Library!T:U,2,0)</f>
        <v>1</v>
      </c>
      <c r="AN417" s="34">
        <f t="shared" ca="1" si="87"/>
        <v>1.9500000000000002</v>
      </c>
      <c r="AO417" s="33">
        <f t="shared" ca="1" si="88"/>
        <v>2</v>
      </c>
      <c r="AP417" s="28" t="s">
        <v>547</v>
      </c>
      <c r="AQ417" s="25" t="s">
        <v>128</v>
      </c>
      <c r="AR417" s="28" t="s">
        <v>2713</v>
      </c>
      <c r="AS417" s="28" t="s">
        <v>2714</v>
      </c>
      <c r="AT417" s="28" t="s">
        <v>1710</v>
      </c>
      <c r="AU417" s="23" t="s">
        <v>114</v>
      </c>
      <c r="AV417" s="23" t="s">
        <v>2715</v>
      </c>
      <c r="AW417" s="25" t="s">
        <v>114</v>
      </c>
      <c r="AX417" s="25" t="s">
        <v>128</v>
      </c>
      <c r="AY417" s="25" t="s">
        <v>128</v>
      </c>
      <c r="AZ417" s="25" t="s">
        <v>2777</v>
      </c>
      <c r="BA417" s="25" t="s">
        <v>114</v>
      </c>
      <c r="BB417" s="25" t="s">
        <v>128</v>
      </c>
      <c r="BC417" s="25" t="s">
        <v>128</v>
      </c>
      <c r="BD417" s="25" t="s">
        <v>128</v>
      </c>
      <c r="BE417" s="25" t="s">
        <v>128</v>
      </c>
      <c r="BF417" s="25" t="s">
        <v>128</v>
      </c>
      <c r="BG417" s="25" t="s">
        <v>128</v>
      </c>
      <c r="BH417" s="25" t="s">
        <v>128</v>
      </c>
      <c r="BI417" s="25" t="s">
        <v>2777</v>
      </c>
      <c r="BJ417" s="23" t="s">
        <v>128</v>
      </c>
      <c r="BK417" t="s">
        <v>1110</v>
      </c>
      <c r="BL417" s="23" t="s">
        <v>1659</v>
      </c>
      <c r="BM417" s="28">
        <v>435960400</v>
      </c>
      <c r="BN417" s="72">
        <f t="shared" si="77"/>
        <v>1.0138613953488373E-2</v>
      </c>
    </row>
    <row r="418" spans="1:66" ht="15">
      <c r="A418" s="28">
        <v>414</v>
      </c>
      <c r="B418" s="23" t="s">
        <v>1660</v>
      </c>
      <c r="C418" s="28" t="s">
        <v>1784</v>
      </c>
      <c r="D418" s="23" t="s">
        <v>1710</v>
      </c>
      <c r="E418" s="43">
        <f ca="1">IF(AW418="Y","Defaulted",IF(OR(IFERROR(_xlfn.XLOOKUP(I418,Library!$J:$J,Library!$P:$P),AK418)=6,IFERROR(_xlfn.XLOOKUP(I418,Library!$J:$J,Library!$P:$P),AK418)=7),"N/A",AO418))</f>
        <v>2</v>
      </c>
      <c r="F418" s="25" t="str">
        <f t="shared" si="82"/>
        <v>N</v>
      </c>
      <c r="G418" s="25" t="str">
        <f t="shared" si="83"/>
        <v>N</v>
      </c>
      <c r="H418" s="25" t="s">
        <v>128</v>
      </c>
      <c r="I418" s="29" t="s">
        <v>2034</v>
      </c>
      <c r="J418" s="44" t="str">
        <f t="shared" si="85"/>
        <v>主权债</v>
      </c>
      <c r="K418" s="27" t="s">
        <v>3341</v>
      </c>
      <c r="L418" s="29">
        <v>94.625</v>
      </c>
      <c r="M418" s="29">
        <v>94.6875</v>
      </c>
      <c r="N418" s="29">
        <v>4.2668876569449123</v>
      </c>
      <c r="O418" s="29">
        <v>4.2561827049493735</v>
      </c>
      <c r="P418" s="30">
        <v>3.375</v>
      </c>
      <c r="Q418" s="27" t="s">
        <v>107</v>
      </c>
      <c r="R418" s="31">
        <v>2</v>
      </c>
      <c r="S418" s="25" t="s">
        <v>3627</v>
      </c>
      <c r="T418" s="25" t="s">
        <v>128</v>
      </c>
      <c r="U418" s="25" t="s">
        <v>3496</v>
      </c>
      <c r="V418" s="25" t="s">
        <v>128</v>
      </c>
      <c r="W418" s="23" t="s">
        <v>8</v>
      </c>
      <c r="X418" s="23" t="s">
        <v>963</v>
      </c>
      <c r="Y418" s="23" t="s">
        <v>1143</v>
      </c>
      <c r="Z418" s="23" t="s">
        <v>1080</v>
      </c>
      <c r="AA418" s="23" t="s">
        <v>114</v>
      </c>
      <c r="AB418" s="23" t="s">
        <v>108</v>
      </c>
      <c r="AC418" s="23" t="s">
        <v>2179</v>
      </c>
      <c r="AD418" s="25">
        <f t="shared" ca="1" si="84"/>
        <v>7.0465753424657533</v>
      </c>
      <c r="AE418" s="32">
        <v>108515000000</v>
      </c>
      <c r="AF418" s="33">
        <f>VLOOKUP(J418,Library!A:B,2,0)</f>
        <v>1</v>
      </c>
      <c r="AG418" s="33">
        <f>VLOOKUP(J418,Library!A:G,7,0)</f>
        <v>3</v>
      </c>
      <c r="AH418" s="28" t="str">
        <f>VLOOKUP(W418,Library!W:X,2,0)</f>
        <v>N/A</v>
      </c>
      <c r="AI418" s="28">
        <f>VLOOKUP(X418,Library!Y:Z,2,0)</f>
        <v>2</v>
      </c>
      <c r="AJ418" s="28">
        <f>VLOOKUP(Y418,Library!AA:AB,2,0)</f>
        <v>2</v>
      </c>
      <c r="AK418" s="33">
        <f>IF(MAX(AH418,AI418,AJ418)=0,VLOOKUP(I418,Library!$J:$P,7,0),MAX(AH418,AI418,AJ418))</f>
        <v>2</v>
      </c>
      <c r="AL418" s="33">
        <f t="shared" ca="1" si="86"/>
        <v>4</v>
      </c>
      <c r="AM418" s="33">
        <f>VLOOKUP(AB418,Library!T:U,2,0)</f>
        <v>1</v>
      </c>
      <c r="AN418" s="34">
        <f t="shared" ca="1" si="87"/>
        <v>2.0499999999999998</v>
      </c>
      <c r="AO418" s="33">
        <f t="shared" ca="1" si="88"/>
        <v>2</v>
      </c>
      <c r="AP418" s="28" t="s">
        <v>547</v>
      </c>
      <c r="AQ418" s="25" t="s">
        <v>128</v>
      </c>
      <c r="AR418" s="28" t="s">
        <v>2713</v>
      </c>
      <c r="AS418" s="28" t="s">
        <v>2714</v>
      </c>
      <c r="AT418" s="28" t="s">
        <v>1710</v>
      </c>
      <c r="AU418" s="23" t="s">
        <v>114</v>
      </c>
      <c r="AV418" s="23" t="s">
        <v>2715</v>
      </c>
      <c r="AW418" s="25" t="s">
        <v>114</v>
      </c>
      <c r="AX418" s="25" t="s">
        <v>128</v>
      </c>
      <c r="AY418" s="25" t="s">
        <v>128</v>
      </c>
      <c r="AZ418" s="25" t="s">
        <v>2777</v>
      </c>
      <c r="BA418" s="25" t="s">
        <v>114</v>
      </c>
      <c r="BB418" s="25" t="s">
        <v>128</v>
      </c>
      <c r="BC418" s="25" t="s">
        <v>128</v>
      </c>
      <c r="BD418" s="25" t="s">
        <v>128</v>
      </c>
      <c r="BE418" s="25" t="s">
        <v>128</v>
      </c>
      <c r="BF418" s="25" t="s">
        <v>128</v>
      </c>
      <c r="BG418" s="25" t="s">
        <v>128</v>
      </c>
      <c r="BH418" s="25" t="s">
        <v>128</v>
      </c>
      <c r="BI418" s="25" t="s">
        <v>2777</v>
      </c>
      <c r="BJ418" s="23" t="s">
        <v>128</v>
      </c>
      <c r="BK418" t="s">
        <v>1110</v>
      </c>
      <c r="BL418" s="23" t="s">
        <v>1660</v>
      </c>
      <c r="BM418" s="28">
        <v>2391829300</v>
      </c>
      <c r="BN418" s="72">
        <f t="shared" si="77"/>
        <v>2.2041462470626182E-2</v>
      </c>
    </row>
    <row r="419" spans="1:66" ht="15">
      <c r="A419" s="28">
        <v>415</v>
      </c>
      <c r="B419" s="23" t="s">
        <v>1661</v>
      </c>
      <c r="C419" s="28" t="s">
        <v>1785</v>
      </c>
      <c r="D419" s="23" t="s">
        <v>1710</v>
      </c>
      <c r="E419" s="43">
        <f ca="1">IF(AW419="Y","Defaulted",IF(OR(IFERROR(_xlfn.XLOOKUP(I419,Library!$J:$J,Library!$P:$P),AK419)=6,IFERROR(_xlfn.XLOOKUP(I419,Library!$J:$J,Library!$P:$P),AK419)=7),"N/A",AO419))</f>
        <v>3</v>
      </c>
      <c r="F419" s="25" t="str">
        <f t="shared" si="82"/>
        <v>N</v>
      </c>
      <c r="G419" s="25" t="str">
        <f t="shared" si="83"/>
        <v>N</v>
      </c>
      <c r="H419" s="25" t="s">
        <v>128</v>
      </c>
      <c r="I419" s="29" t="s">
        <v>2034</v>
      </c>
      <c r="J419" s="44" t="str">
        <f t="shared" si="85"/>
        <v>主权债</v>
      </c>
      <c r="K419" s="27" t="s">
        <v>3341</v>
      </c>
      <c r="L419" s="29">
        <v>86.4375</v>
      </c>
      <c r="M419" s="29">
        <v>86.484375</v>
      </c>
      <c r="N419" s="29">
        <v>5.045117584719943</v>
      </c>
      <c r="O419" s="29">
        <v>5.0415928285242115</v>
      </c>
      <c r="P419" s="30">
        <v>4.125</v>
      </c>
      <c r="Q419" s="27" t="s">
        <v>107</v>
      </c>
      <c r="R419" s="31">
        <v>2</v>
      </c>
      <c r="S419" s="25" t="s">
        <v>3620</v>
      </c>
      <c r="T419" s="25" t="s">
        <v>128</v>
      </c>
      <c r="U419" s="25" t="s">
        <v>3496</v>
      </c>
      <c r="V419" s="25" t="s">
        <v>128</v>
      </c>
      <c r="W419" s="23" t="s">
        <v>8</v>
      </c>
      <c r="X419" s="23" t="s">
        <v>963</v>
      </c>
      <c r="Y419" s="23" t="s">
        <v>1143</v>
      </c>
      <c r="Z419" s="23" t="s">
        <v>1080</v>
      </c>
      <c r="AA419" s="23" t="s">
        <v>114</v>
      </c>
      <c r="AB419" s="23" t="s">
        <v>108</v>
      </c>
      <c r="AC419" s="23" t="s">
        <v>2416</v>
      </c>
      <c r="AD419" s="25">
        <f t="shared" ca="1" si="84"/>
        <v>27.312328767123287</v>
      </c>
      <c r="AE419" s="32">
        <v>71583000000</v>
      </c>
      <c r="AF419" s="33">
        <f>VLOOKUP(J419,Library!A:B,2,0)</f>
        <v>1</v>
      </c>
      <c r="AG419" s="33">
        <f>VLOOKUP(J419,Library!A:G,7,0)</f>
        <v>3</v>
      </c>
      <c r="AH419" s="28" t="str">
        <f>VLOOKUP(W419,Library!W:X,2,0)</f>
        <v>N/A</v>
      </c>
      <c r="AI419" s="28">
        <f>VLOOKUP(X419,Library!Y:Z,2,0)</f>
        <v>2</v>
      </c>
      <c r="AJ419" s="28">
        <f>VLOOKUP(Y419,Library!AA:AB,2,0)</f>
        <v>2</v>
      </c>
      <c r="AK419" s="33">
        <f>IF(MAX(AH419,AI419,AJ419)=0,VLOOKUP(I419,Library!$J:$P,7,0),MAX(AH419,AI419,AJ419))</f>
        <v>2</v>
      </c>
      <c r="AL419" s="33">
        <f t="shared" ca="1" si="86"/>
        <v>5</v>
      </c>
      <c r="AM419" s="33">
        <f>VLOOKUP(AB419,Library!T:U,2,0)</f>
        <v>1</v>
      </c>
      <c r="AN419" s="34">
        <f t="shared" ca="1" si="87"/>
        <v>2.15</v>
      </c>
      <c r="AO419" s="33">
        <f t="shared" ca="1" si="88"/>
        <v>3</v>
      </c>
      <c r="AP419" s="28" t="s">
        <v>547</v>
      </c>
      <c r="AQ419" s="25" t="s">
        <v>128</v>
      </c>
      <c r="AR419" s="28" t="s">
        <v>2713</v>
      </c>
      <c r="AS419" s="28" t="s">
        <v>2714</v>
      </c>
      <c r="AT419" s="28" t="s">
        <v>1710</v>
      </c>
      <c r="AU419" s="23" t="s">
        <v>114</v>
      </c>
      <c r="AV419" s="23" t="s">
        <v>2715</v>
      </c>
      <c r="AW419" s="25" t="s">
        <v>114</v>
      </c>
      <c r="AX419" s="25" t="s">
        <v>128</v>
      </c>
      <c r="AY419" s="25" t="s">
        <v>128</v>
      </c>
      <c r="AZ419" s="25" t="s">
        <v>2777</v>
      </c>
      <c r="BA419" s="25" t="s">
        <v>114</v>
      </c>
      <c r="BB419" s="25" t="s">
        <v>128</v>
      </c>
      <c r="BC419" s="25" t="s">
        <v>128</v>
      </c>
      <c r="BD419" s="25" t="s">
        <v>128</v>
      </c>
      <c r="BE419" s="25" t="s">
        <v>128</v>
      </c>
      <c r="BF419" s="25" t="s">
        <v>128</v>
      </c>
      <c r="BG419" s="25" t="s">
        <v>128</v>
      </c>
      <c r="BH419" s="25" t="s">
        <v>128</v>
      </c>
      <c r="BI419" s="25" t="s">
        <v>2777</v>
      </c>
      <c r="BJ419" s="23" t="s">
        <v>128</v>
      </c>
      <c r="BK419" t="s">
        <v>1110</v>
      </c>
      <c r="BL419" s="23" t="s">
        <v>1661</v>
      </c>
      <c r="BM419" s="28">
        <v>1510075190</v>
      </c>
      <c r="BN419" s="72">
        <f t="shared" si="77"/>
        <v>2.1095444309403071E-2</v>
      </c>
    </row>
    <row r="420" spans="1:66" ht="15">
      <c r="A420" s="28">
        <v>416</v>
      </c>
      <c r="B420" s="23" t="s">
        <v>1662</v>
      </c>
      <c r="C420" s="28" t="s">
        <v>1786</v>
      </c>
      <c r="D420" s="23" t="s">
        <v>1710</v>
      </c>
      <c r="E420" s="43">
        <f ca="1">IF(AW420="Y","Defaulted",IF(OR(IFERROR(_xlfn.XLOOKUP(I420,Library!$J:$J,Library!$P:$P),AK420)=6,IFERROR(_xlfn.XLOOKUP(I420,Library!$J:$J,Library!$P:$P),AK420)=7),"N/A",AO420))</f>
        <v>2</v>
      </c>
      <c r="F420" s="25" t="str">
        <f t="shared" si="82"/>
        <v>N</v>
      </c>
      <c r="G420" s="25" t="str">
        <f t="shared" si="83"/>
        <v>N</v>
      </c>
      <c r="H420" s="25" t="s">
        <v>128</v>
      </c>
      <c r="I420" s="29" t="s">
        <v>2034</v>
      </c>
      <c r="J420" s="44" t="str">
        <f t="shared" si="85"/>
        <v>主权债</v>
      </c>
      <c r="K420" s="27" t="s">
        <v>3341</v>
      </c>
      <c r="L420" s="29">
        <v>97.5</v>
      </c>
      <c r="M420" s="29">
        <v>97.5390625</v>
      </c>
      <c r="N420" s="29">
        <v>4.2768609577402632</v>
      </c>
      <c r="O420" s="29">
        <v>4.2704788558610645</v>
      </c>
      <c r="P420" s="30">
        <v>3.875</v>
      </c>
      <c r="Q420" s="27" t="s">
        <v>107</v>
      </c>
      <c r="R420" s="31">
        <v>2</v>
      </c>
      <c r="S420" s="25" t="s">
        <v>3620</v>
      </c>
      <c r="T420" s="25" t="s">
        <v>128</v>
      </c>
      <c r="U420" s="25" t="s">
        <v>3496</v>
      </c>
      <c r="V420" s="25" t="s">
        <v>128</v>
      </c>
      <c r="W420" s="23" t="s">
        <v>8</v>
      </c>
      <c r="X420" s="23" t="s">
        <v>963</v>
      </c>
      <c r="Y420" s="23" t="s">
        <v>1143</v>
      </c>
      <c r="Z420" s="23" t="s">
        <v>1080</v>
      </c>
      <c r="AA420" s="23" t="s">
        <v>114</v>
      </c>
      <c r="AB420" s="23" t="s">
        <v>108</v>
      </c>
      <c r="AC420" s="23" t="s">
        <v>2202</v>
      </c>
      <c r="AD420" s="25">
        <f t="shared" ca="1" si="84"/>
        <v>7.2986301369863016</v>
      </c>
      <c r="AE420" s="32">
        <v>122175000000</v>
      </c>
      <c r="AF420" s="33">
        <f>VLOOKUP(J420,Library!A:B,2,0)</f>
        <v>1</v>
      </c>
      <c r="AG420" s="33">
        <f>VLOOKUP(J420,Library!A:G,7,0)</f>
        <v>3</v>
      </c>
      <c r="AH420" s="28" t="str">
        <f>VLOOKUP(W420,Library!W:X,2,0)</f>
        <v>N/A</v>
      </c>
      <c r="AI420" s="28">
        <f>VLOOKUP(X420,Library!Y:Z,2,0)</f>
        <v>2</v>
      </c>
      <c r="AJ420" s="28">
        <f>VLOOKUP(Y420,Library!AA:AB,2,0)</f>
        <v>2</v>
      </c>
      <c r="AK420" s="33">
        <f>IF(MAX(AH420,AI420,AJ420)=0,VLOOKUP(I420,Library!$J:$P,7,0),MAX(AH420,AI420,AJ420))</f>
        <v>2</v>
      </c>
      <c r="AL420" s="33">
        <f t="shared" ca="1" si="86"/>
        <v>4</v>
      </c>
      <c r="AM420" s="33">
        <f>VLOOKUP(AB420,Library!T:U,2,0)</f>
        <v>1</v>
      </c>
      <c r="AN420" s="34">
        <f t="shared" ca="1" si="87"/>
        <v>2.0499999999999998</v>
      </c>
      <c r="AO420" s="33">
        <f t="shared" ca="1" si="88"/>
        <v>2</v>
      </c>
      <c r="AP420" s="28" t="s">
        <v>547</v>
      </c>
      <c r="AQ420" s="25" t="s">
        <v>128</v>
      </c>
      <c r="AR420" s="28" t="s">
        <v>2713</v>
      </c>
      <c r="AS420" s="28" t="s">
        <v>2714</v>
      </c>
      <c r="AT420" s="28" t="s">
        <v>1710</v>
      </c>
      <c r="AU420" s="23" t="s">
        <v>114</v>
      </c>
      <c r="AV420" s="23" t="s">
        <v>2715</v>
      </c>
      <c r="AW420" s="25" t="s">
        <v>114</v>
      </c>
      <c r="AX420" s="25" t="s">
        <v>128</v>
      </c>
      <c r="AY420" s="25" t="s">
        <v>128</v>
      </c>
      <c r="AZ420" s="25" t="s">
        <v>2777</v>
      </c>
      <c r="BA420" s="25" t="s">
        <v>114</v>
      </c>
      <c r="BB420" s="25" t="s">
        <v>128</v>
      </c>
      <c r="BC420" s="25" t="s">
        <v>128</v>
      </c>
      <c r="BD420" s="25" t="s">
        <v>128</v>
      </c>
      <c r="BE420" s="25" t="s">
        <v>128</v>
      </c>
      <c r="BF420" s="25" t="s">
        <v>128</v>
      </c>
      <c r="BG420" s="25" t="s">
        <v>128</v>
      </c>
      <c r="BH420" s="25" t="s">
        <v>128</v>
      </c>
      <c r="BI420" s="25" t="s">
        <v>2777</v>
      </c>
      <c r="BJ420" s="23" t="s">
        <v>128</v>
      </c>
      <c r="BK420" t="s">
        <v>1110</v>
      </c>
      <c r="BL420" s="23" t="s">
        <v>1662</v>
      </c>
      <c r="BM420" s="28">
        <v>8404264800</v>
      </c>
      <c r="BN420" s="72">
        <f t="shared" si="77"/>
        <v>6.8788744014732964E-2</v>
      </c>
    </row>
    <row r="421" spans="1:66" ht="15" customHeight="1">
      <c r="A421" s="28">
        <v>417</v>
      </c>
      <c r="B421" s="23" t="s">
        <v>1663</v>
      </c>
      <c r="C421" s="28" t="s">
        <v>1787</v>
      </c>
      <c r="D421" s="23" t="s">
        <v>1710</v>
      </c>
      <c r="E421" s="43">
        <f ca="1">IF(AW421="Y","Defaulted",IF(OR(IFERROR(_xlfn.XLOOKUP(I421,Library!$J:$J,Library!$P:$P),AK421)=6,IFERROR(_xlfn.XLOOKUP(I421,Library!$J:$J,Library!$P:$P),AK421)=7),"N/A",AO421))</f>
        <v>3</v>
      </c>
      <c r="F421" s="25" t="str">
        <f t="shared" si="82"/>
        <v>N</v>
      </c>
      <c r="G421" s="25" t="str">
        <f t="shared" si="83"/>
        <v>N</v>
      </c>
      <c r="H421" s="25" t="s">
        <v>128</v>
      </c>
      <c r="I421" s="29" t="s">
        <v>2034</v>
      </c>
      <c r="J421" s="44" t="str">
        <f t="shared" si="85"/>
        <v>主权债</v>
      </c>
      <c r="K421" s="27" t="s">
        <v>3341</v>
      </c>
      <c r="L421" s="29">
        <v>61.65625</v>
      </c>
      <c r="M421" s="29">
        <v>61.8125</v>
      </c>
      <c r="N421" s="29">
        <v>4.8831197</v>
      </c>
      <c r="O421" s="29">
        <v>4.8629582999999998</v>
      </c>
      <c r="P421" s="30">
        <v>1.125</v>
      </c>
      <c r="Q421" s="27" t="s">
        <v>107</v>
      </c>
      <c r="R421" s="31">
        <v>2</v>
      </c>
      <c r="S421" s="25" t="s">
        <v>3620</v>
      </c>
      <c r="T421" s="25" t="s">
        <v>128</v>
      </c>
      <c r="U421" s="25" t="s">
        <v>3496</v>
      </c>
      <c r="V421" s="25" t="s">
        <v>128</v>
      </c>
      <c r="W421" s="23" t="s">
        <v>8</v>
      </c>
      <c r="X421" s="23" t="s">
        <v>963</v>
      </c>
      <c r="Y421" s="23" t="s">
        <v>1143</v>
      </c>
      <c r="Z421" s="23" t="s">
        <v>1080</v>
      </c>
      <c r="AA421" s="23" t="s">
        <v>114</v>
      </c>
      <c r="AB421" s="23" t="s">
        <v>108</v>
      </c>
      <c r="AC421" s="23" t="s">
        <v>2417</v>
      </c>
      <c r="AD421" s="25">
        <f t="shared" ca="1" si="84"/>
        <v>14.304109589041095</v>
      </c>
      <c r="AE421" s="32">
        <v>76518000000</v>
      </c>
      <c r="AF421" s="33">
        <f>VLOOKUP(J421,Library!A:B,2,0)</f>
        <v>1</v>
      </c>
      <c r="AG421" s="33">
        <f>VLOOKUP(J421,Library!A:G,7,0)</f>
        <v>3</v>
      </c>
      <c r="AH421" s="28" t="str">
        <f>VLOOKUP(W421,Library!W:X,2,0)</f>
        <v>N/A</v>
      </c>
      <c r="AI421" s="28">
        <f>VLOOKUP(X421,Library!Y:Z,2,0)</f>
        <v>2</v>
      </c>
      <c r="AJ421" s="28">
        <f>VLOOKUP(Y421,Library!AA:AB,2,0)</f>
        <v>2</v>
      </c>
      <c r="AK421" s="33">
        <f>IF(MAX(AH421,AI421,AJ421)=0,VLOOKUP(I421,Library!$J:$P,7,0),MAX(AH421,AI421,AJ421))</f>
        <v>2</v>
      </c>
      <c r="AL421" s="33">
        <f t="shared" ca="1" si="86"/>
        <v>5</v>
      </c>
      <c r="AM421" s="33">
        <f>VLOOKUP(AB421,Library!T:U,2,0)</f>
        <v>1</v>
      </c>
      <c r="AN421" s="34">
        <f t="shared" ca="1" si="87"/>
        <v>2.15</v>
      </c>
      <c r="AO421" s="33">
        <f t="shared" ca="1" si="88"/>
        <v>3</v>
      </c>
      <c r="AP421" s="28" t="s">
        <v>2716</v>
      </c>
      <c r="AQ421" s="25" t="s">
        <v>128</v>
      </c>
      <c r="AR421" s="28" t="s">
        <v>2713</v>
      </c>
      <c r="AS421" s="28" t="s">
        <v>2714</v>
      </c>
      <c r="AT421" s="28" t="s">
        <v>1710</v>
      </c>
      <c r="AU421" s="23" t="s">
        <v>114</v>
      </c>
      <c r="AV421" s="23" t="s">
        <v>2715</v>
      </c>
      <c r="AW421" s="25" t="s">
        <v>114</v>
      </c>
      <c r="AX421" s="25" t="s">
        <v>128</v>
      </c>
      <c r="AY421" s="25" t="s">
        <v>128</v>
      </c>
      <c r="AZ421" s="25" t="s">
        <v>2777</v>
      </c>
      <c r="BA421" s="25" t="s">
        <v>114</v>
      </c>
      <c r="BB421" s="25" t="s">
        <v>128</v>
      </c>
      <c r="BC421" s="25" t="s">
        <v>128</v>
      </c>
      <c r="BD421" s="25" t="s">
        <v>128</v>
      </c>
      <c r="BE421" s="25" t="s">
        <v>128</v>
      </c>
      <c r="BF421" s="25" t="s">
        <v>128</v>
      </c>
      <c r="BG421" s="25" t="s">
        <v>128</v>
      </c>
      <c r="BH421" s="25" t="s">
        <v>128</v>
      </c>
      <c r="BI421" s="25" t="s">
        <v>2777</v>
      </c>
      <c r="BJ421" s="23" t="s">
        <v>128</v>
      </c>
      <c r="BK421" t="s">
        <v>1110</v>
      </c>
      <c r="BL421" s="23" t="s">
        <v>1663</v>
      </c>
      <c r="BM421" s="28">
        <v>784999900</v>
      </c>
      <c r="BN421" s="72">
        <f t="shared" si="77"/>
        <v>1.025902271360987E-2</v>
      </c>
    </row>
    <row r="422" spans="1:66" ht="15" customHeight="1">
      <c r="A422" s="28">
        <v>418</v>
      </c>
      <c r="B422" s="23" t="s">
        <v>1664</v>
      </c>
      <c r="C422" s="28" t="s">
        <v>1788</v>
      </c>
      <c r="D422" s="23" t="s">
        <v>1710</v>
      </c>
      <c r="E422" s="43">
        <f ca="1">IF(AW422="Y","Defaulted",IF(OR(IFERROR(_xlfn.XLOOKUP(I422,Library!$J:$J,Library!$P:$P),AK422)=6,IFERROR(_xlfn.XLOOKUP(I422,Library!$J:$J,Library!$P:$P),AK422)=7),"N/A",AO422))</f>
        <v>3</v>
      </c>
      <c r="F422" s="25" t="str">
        <f t="shared" si="82"/>
        <v>N</v>
      </c>
      <c r="G422" s="25" t="str">
        <f t="shared" si="83"/>
        <v>N</v>
      </c>
      <c r="H422" s="25" t="s">
        <v>128</v>
      </c>
      <c r="I422" s="29" t="s">
        <v>2034</v>
      </c>
      <c r="J422" s="44" t="str">
        <f t="shared" si="85"/>
        <v>主权债</v>
      </c>
      <c r="K422" s="27" t="s">
        <v>3341</v>
      </c>
      <c r="L422" s="29">
        <v>93.25</v>
      </c>
      <c r="M422" s="29">
        <v>93.328125</v>
      </c>
      <c r="N422" s="29">
        <v>4.9603684999999995</v>
      </c>
      <c r="O422" s="29">
        <v>4.9532799000000001</v>
      </c>
      <c r="P422" s="30">
        <v>4.375</v>
      </c>
      <c r="Q422" s="27" t="s">
        <v>107</v>
      </c>
      <c r="R422" s="31">
        <v>2</v>
      </c>
      <c r="S422" s="25" t="s">
        <v>3620</v>
      </c>
      <c r="T422" s="25" t="s">
        <v>128</v>
      </c>
      <c r="U422" s="25" t="s">
        <v>3496</v>
      </c>
      <c r="V422" s="25" t="s">
        <v>128</v>
      </c>
      <c r="W422" s="23" t="s">
        <v>8</v>
      </c>
      <c r="X422" s="23" t="s">
        <v>963</v>
      </c>
      <c r="Y422" s="23" t="s">
        <v>1143</v>
      </c>
      <c r="Z422" s="23" t="s">
        <v>1080</v>
      </c>
      <c r="AA422" s="23" t="s">
        <v>114</v>
      </c>
      <c r="AB422" s="23" t="s">
        <v>108</v>
      </c>
      <c r="AC422" s="23" t="s">
        <v>2418</v>
      </c>
      <c r="AD422" s="25">
        <f t="shared" ca="1" si="84"/>
        <v>17.304109589041097</v>
      </c>
      <c r="AE422" s="32">
        <v>43651000000</v>
      </c>
      <c r="AF422" s="33">
        <f>VLOOKUP(J422,Library!A:B,2,0)</f>
        <v>1</v>
      </c>
      <c r="AG422" s="33">
        <f>VLOOKUP(J422,Library!A:G,7,0)</f>
        <v>3</v>
      </c>
      <c r="AH422" s="28" t="str">
        <f>VLOOKUP(W422,Library!W:X,2,0)</f>
        <v>N/A</v>
      </c>
      <c r="AI422" s="28">
        <f>VLOOKUP(X422,Library!Y:Z,2,0)</f>
        <v>2</v>
      </c>
      <c r="AJ422" s="28">
        <f>VLOOKUP(Y422,Library!AA:AB,2,0)</f>
        <v>2</v>
      </c>
      <c r="AK422" s="33">
        <f>IF(MAX(AH422,AI422,AJ422)=0,VLOOKUP(I422,Library!$J:$P,7,0),MAX(AH422,AI422,AJ422))</f>
        <v>2</v>
      </c>
      <c r="AL422" s="33">
        <f t="shared" ca="1" si="86"/>
        <v>5</v>
      </c>
      <c r="AM422" s="33">
        <f>VLOOKUP(AB422,Library!T:U,2,0)</f>
        <v>1</v>
      </c>
      <c r="AN422" s="34">
        <f t="shared" ca="1" si="87"/>
        <v>2.15</v>
      </c>
      <c r="AO422" s="33">
        <f t="shared" ca="1" si="88"/>
        <v>3</v>
      </c>
      <c r="AP422" s="28" t="s">
        <v>547</v>
      </c>
      <c r="AQ422" s="25" t="s">
        <v>128</v>
      </c>
      <c r="AR422" s="28" t="s">
        <v>2713</v>
      </c>
      <c r="AS422" s="28" t="s">
        <v>2714</v>
      </c>
      <c r="AT422" s="28" t="s">
        <v>1710</v>
      </c>
      <c r="AU422" s="23" t="s">
        <v>114</v>
      </c>
      <c r="AV422" s="23" t="s">
        <v>2715</v>
      </c>
      <c r="AW422" s="25" t="s">
        <v>114</v>
      </c>
      <c r="AX422" s="25" t="s">
        <v>128</v>
      </c>
      <c r="AY422" s="25" t="s">
        <v>128</v>
      </c>
      <c r="AZ422" s="25" t="s">
        <v>2777</v>
      </c>
      <c r="BA422" s="25" t="s">
        <v>114</v>
      </c>
      <c r="BB422" s="25" t="s">
        <v>128</v>
      </c>
      <c r="BC422" s="25" t="s">
        <v>128</v>
      </c>
      <c r="BD422" s="25" t="s">
        <v>128</v>
      </c>
      <c r="BE422" s="25" t="s">
        <v>128</v>
      </c>
      <c r="BF422" s="25" t="s">
        <v>128</v>
      </c>
      <c r="BG422" s="25" t="s">
        <v>128</v>
      </c>
      <c r="BH422" s="25" t="s">
        <v>128</v>
      </c>
      <c r="BI422" s="25" t="s">
        <v>2777</v>
      </c>
      <c r="BJ422" s="23" t="s">
        <v>128</v>
      </c>
      <c r="BK422" t="s">
        <v>1110</v>
      </c>
      <c r="BL422" s="23" t="s">
        <v>1664</v>
      </c>
      <c r="BM422" s="28">
        <v>2520673700</v>
      </c>
      <c r="BN422" s="72">
        <f t="shared" ref="BN422:BN482" si="89">BM422/AE422</f>
        <v>5.7746069964032899E-2</v>
      </c>
    </row>
    <row r="423" spans="1:66" ht="15" customHeight="1">
      <c r="A423" s="28">
        <v>419</v>
      </c>
      <c r="B423" s="23" t="s">
        <v>1665</v>
      </c>
      <c r="C423" s="28" t="s">
        <v>1789</v>
      </c>
      <c r="D423" s="23" t="s">
        <v>1710</v>
      </c>
      <c r="E423" s="43">
        <f ca="1">IF(AW423="Y","Defaulted",IF(OR(IFERROR(_xlfn.XLOOKUP(I423,Library!$J:$J,Library!$P:$P),AK423)=6,IFERROR(_xlfn.XLOOKUP(I423,Library!$J:$J,Library!$P:$P),AK423)=7),"N/A",AO423))</f>
        <v>3</v>
      </c>
      <c r="F423" s="25" t="str">
        <f t="shared" si="82"/>
        <v>N</v>
      </c>
      <c r="G423" s="25" t="str">
        <f t="shared" si="83"/>
        <v>N</v>
      </c>
      <c r="H423" s="25" t="s">
        <v>128</v>
      </c>
      <c r="I423" s="29" t="s">
        <v>2034</v>
      </c>
      <c r="J423" s="44" t="str">
        <f t="shared" si="85"/>
        <v>主权债</v>
      </c>
      <c r="K423" s="27" t="s">
        <v>3341</v>
      </c>
      <c r="L423" s="29">
        <v>87.5625</v>
      </c>
      <c r="M423" s="29">
        <v>87.65625</v>
      </c>
      <c r="N423" s="29">
        <v>4.9651113000000002</v>
      </c>
      <c r="O423" s="29">
        <v>4.9561770999999997</v>
      </c>
      <c r="P423" s="30">
        <v>3.875</v>
      </c>
      <c r="Q423" s="27" t="s">
        <v>107</v>
      </c>
      <c r="R423" s="31">
        <v>2</v>
      </c>
      <c r="S423" s="25" t="s">
        <v>3627</v>
      </c>
      <c r="T423" s="25" t="s">
        <v>128</v>
      </c>
      <c r="U423" s="25" t="s">
        <v>3496</v>
      </c>
      <c r="V423" s="25" t="s">
        <v>128</v>
      </c>
      <c r="W423" s="23" t="s">
        <v>8</v>
      </c>
      <c r="X423" s="23" t="s">
        <v>963</v>
      </c>
      <c r="Y423" s="23" t="s">
        <v>1143</v>
      </c>
      <c r="Z423" s="23" t="s">
        <v>1080</v>
      </c>
      <c r="AA423" s="23" t="s">
        <v>114</v>
      </c>
      <c r="AB423" s="23" t="s">
        <v>108</v>
      </c>
      <c r="AC423" s="23" t="s">
        <v>2419</v>
      </c>
      <c r="AD423" s="25">
        <f t="shared" ca="1" si="84"/>
        <v>17.052054794520547</v>
      </c>
      <c r="AE423" s="32">
        <v>41653000000</v>
      </c>
      <c r="AF423" s="33">
        <f>VLOOKUP(J423,Library!A:B,2,0)</f>
        <v>1</v>
      </c>
      <c r="AG423" s="33">
        <f>VLOOKUP(J423,Library!A:G,7,0)</f>
        <v>3</v>
      </c>
      <c r="AH423" s="28" t="str">
        <f>VLOOKUP(W423,Library!W:X,2,0)</f>
        <v>N/A</v>
      </c>
      <c r="AI423" s="28">
        <f>VLOOKUP(X423,Library!Y:Z,2,0)</f>
        <v>2</v>
      </c>
      <c r="AJ423" s="28">
        <f>VLOOKUP(Y423,Library!AA:AB,2,0)</f>
        <v>2</v>
      </c>
      <c r="AK423" s="33">
        <f>IF(MAX(AH423,AI423,AJ423)=0,VLOOKUP(I423,Library!$J:$P,7,0),MAX(AH423,AI423,AJ423))</f>
        <v>2</v>
      </c>
      <c r="AL423" s="33">
        <f t="shared" ca="1" si="86"/>
        <v>5</v>
      </c>
      <c r="AM423" s="33">
        <f>VLOOKUP(AB423,Library!T:U,2,0)</f>
        <v>1</v>
      </c>
      <c r="AN423" s="34">
        <f t="shared" ca="1" si="87"/>
        <v>2.15</v>
      </c>
      <c r="AO423" s="33">
        <f t="shared" ca="1" si="88"/>
        <v>3</v>
      </c>
      <c r="AP423" s="28" t="s">
        <v>547</v>
      </c>
      <c r="AQ423" s="25" t="s">
        <v>128</v>
      </c>
      <c r="AR423" s="28" t="s">
        <v>2713</v>
      </c>
      <c r="AS423" s="28" t="s">
        <v>2714</v>
      </c>
      <c r="AT423" s="28" t="s">
        <v>1710</v>
      </c>
      <c r="AU423" s="23" t="s">
        <v>114</v>
      </c>
      <c r="AV423" s="23" t="s">
        <v>2715</v>
      </c>
      <c r="AW423" s="25" t="s">
        <v>114</v>
      </c>
      <c r="AX423" s="25" t="s">
        <v>128</v>
      </c>
      <c r="AY423" s="25" t="s">
        <v>128</v>
      </c>
      <c r="AZ423" s="25" t="s">
        <v>2777</v>
      </c>
      <c r="BA423" s="25" t="s">
        <v>114</v>
      </c>
      <c r="BB423" s="25" t="s">
        <v>128</v>
      </c>
      <c r="BC423" s="25" t="s">
        <v>128</v>
      </c>
      <c r="BD423" s="25" t="s">
        <v>128</v>
      </c>
      <c r="BE423" s="25" t="s">
        <v>128</v>
      </c>
      <c r="BF423" s="25" t="s">
        <v>128</v>
      </c>
      <c r="BG423" s="25" t="s">
        <v>128</v>
      </c>
      <c r="BH423" s="25" t="s">
        <v>128</v>
      </c>
      <c r="BI423" s="25" t="s">
        <v>2777</v>
      </c>
      <c r="BJ423" s="23" t="s">
        <v>128</v>
      </c>
      <c r="BK423" t="s">
        <v>1110</v>
      </c>
      <c r="BL423" s="23" t="s">
        <v>1665</v>
      </c>
      <c r="BM423" s="28">
        <v>9350469400</v>
      </c>
      <c r="BN423" s="72">
        <f t="shared" si="89"/>
        <v>0.22448489664609991</v>
      </c>
    </row>
    <row r="424" spans="1:66" ht="15" customHeight="1">
      <c r="A424" s="28">
        <v>420</v>
      </c>
      <c r="B424" s="23" t="s">
        <v>1666</v>
      </c>
      <c r="C424" s="28" t="s">
        <v>1790</v>
      </c>
      <c r="D424" s="23" t="s">
        <v>1710</v>
      </c>
      <c r="E424" s="43">
        <f ca="1">IF(AW424="Y","Defaulted",IF(OR(IFERROR(_xlfn.XLOOKUP(I424,Library!$J:$J,Library!$P:$P),AK424)=6,IFERROR(_xlfn.XLOOKUP(I424,Library!$J:$J,Library!$P:$P),AK424)=7),"N/A",AO424))</f>
        <v>3</v>
      </c>
      <c r="F424" s="25" t="str">
        <f t="shared" si="82"/>
        <v>N</v>
      </c>
      <c r="G424" s="25" t="str">
        <f t="shared" si="83"/>
        <v>N</v>
      </c>
      <c r="H424" s="25" t="s">
        <v>128</v>
      </c>
      <c r="I424" s="29" t="s">
        <v>2034</v>
      </c>
      <c r="J424" s="44" t="str">
        <f t="shared" si="85"/>
        <v>主权债</v>
      </c>
      <c r="K424" s="27" t="s">
        <v>3341</v>
      </c>
      <c r="L424" s="29">
        <v>87.8125</v>
      </c>
      <c r="M424" s="29">
        <v>87.90625</v>
      </c>
      <c r="N424" s="29">
        <v>4.9518003999999998</v>
      </c>
      <c r="O424" s="29">
        <v>4.9428105000000002</v>
      </c>
      <c r="P424" s="30">
        <v>3.875</v>
      </c>
      <c r="Q424" s="27" t="s">
        <v>107</v>
      </c>
      <c r="R424" s="31">
        <v>2</v>
      </c>
      <c r="S424" s="25" t="s">
        <v>3620</v>
      </c>
      <c r="T424" s="25" t="s">
        <v>128</v>
      </c>
      <c r="U424" s="25" t="s">
        <v>3496</v>
      </c>
      <c r="V424" s="25" t="s">
        <v>128</v>
      </c>
      <c r="W424" s="23" t="s">
        <v>8</v>
      </c>
      <c r="X424" s="23" t="s">
        <v>963</v>
      </c>
      <c r="Y424" s="23" t="s">
        <v>1143</v>
      </c>
      <c r="Z424" s="23" t="s">
        <v>1080</v>
      </c>
      <c r="AA424" s="23" t="s">
        <v>114</v>
      </c>
      <c r="AB424" s="23" t="s">
        <v>108</v>
      </c>
      <c r="AC424" s="23" t="s">
        <v>2420</v>
      </c>
      <c r="AD424" s="25">
        <f t="shared" ca="1" si="84"/>
        <v>16.80821917808219</v>
      </c>
      <c r="AE424" s="32">
        <v>43560000000</v>
      </c>
      <c r="AF424" s="33">
        <f>VLOOKUP(J424,Library!A:B,2,0)</f>
        <v>1</v>
      </c>
      <c r="AG424" s="33">
        <f>VLOOKUP(J424,Library!A:G,7,0)</f>
        <v>3</v>
      </c>
      <c r="AH424" s="28" t="str">
        <f>VLOOKUP(W424,Library!W:X,2,0)</f>
        <v>N/A</v>
      </c>
      <c r="AI424" s="28">
        <f>VLOOKUP(X424,Library!Y:Z,2,0)</f>
        <v>2</v>
      </c>
      <c r="AJ424" s="28">
        <f>VLOOKUP(Y424,Library!AA:AB,2,0)</f>
        <v>2</v>
      </c>
      <c r="AK424" s="33">
        <f>IF(MAX(AH424,AI424,AJ424)=0,VLOOKUP(I424,Library!$J:$P,7,0),MAX(AH424,AI424,AJ424))</f>
        <v>2</v>
      </c>
      <c r="AL424" s="33">
        <f t="shared" ca="1" si="86"/>
        <v>5</v>
      </c>
      <c r="AM424" s="33">
        <f>VLOOKUP(AB424,Library!T:U,2,0)</f>
        <v>1</v>
      </c>
      <c r="AN424" s="34">
        <f t="shared" ca="1" si="87"/>
        <v>2.15</v>
      </c>
      <c r="AO424" s="33">
        <f t="shared" ca="1" si="88"/>
        <v>3</v>
      </c>
      <c r="AP424" s="28" t="s">
        <v>547</v>
      </c>
      <c r="AQ424" s="25" t="s">
        <v>128</v>
      </c>
      <c r="AR424" s="28" t="s">
        <v>2713</v>
      </c>
      <c r="AS424" s="28" t="s">
        <v>2714</v>
      </c>
      <c r="AT424" s="28" t="s">
        <v>1710</v>
      </c>
      <c r="AU424" s="23" t="s">
        <v>114</v>
      </c>
      <c r="AV424" s="23" t="s">
        <v>2715</v>
      </c>
      <c r="AW424" s="25" t="s">
        <v>114</v>
      </c>
      <c r="AX424" s="25" t="s">
        <v>128</v>
      </c>
      <c r="AY424" s="25" t="s">
        <v>128</v>
      </c>
      <c r="AZ424" s="25" t="s">
        <v>2777</v>
      </c>
      <c r="BA424" s="25" t="s">
        <v>114</v>
      </c>
      <c r="BB424" s="25" t="s">
        <v>128</v>
      </c>
      <c r="BC424" s="25" t="s">
        <v>128</v>
      </c>
      <c r="BD424" s="25" t="s">
        <v>128</v>
      </c>
      <c r="BE424" s="25" t="s">
        <v>128</v>
      </c>
      <c r="BF424" s="25" t="s">
        <v>128</v>
      </c>
      <c r="BG424" s="25" t="s">
        <v>128</v>
      </c>
      <c r="BH424" s="25" t="s">
        <v>128</v>
      </c>
      <c r="BI424" s="25" t="s">
        <v>2777</v>
      </c>
      <c r="BJ424" s="23" t="s">
        <v>128</v>
      </c>
      <c r="BK424" t="s">
        <v>1110</v>
      </c>
      <c r="BL424" s="23" t="s">
        <v>1666</v>
      </c>
      <c r="BM424" s="28">
        <v>10567913400</v>
      </c>
      <c r="BN424" s="72">
        <f t="shared" si="89"/>
        <v>0.24260590909090909</v>
      </c>
    </row>
    <row r="425" spans="1:66" ht="15" customHeight="1">
      <c r="A425" s="28">
        <v>421</v>
      </c>
      <c r="B425" s="23" t="s">
        <v>1667</v>
      </c>
      <c r="C425" s="28" t="s">
        <v>1791</v>
      </c>
      <c r="D425" s="23" t="s">
        <v>1710</v>
      </c>
      <c r="E425" s="43">
        <f ca="1">IF(AW425="Y","Defaulted",IF(OR(IFERROR(_xlfn.XLOOKUP(I425,Library!$J:$J,Library!$P:$P),AK425)=6,IFERROR(_xlfn.XLOOKUP(I425,Library!$J:$J,Library!$P:$P),AK425)=7),"N/A",AO425))</f>
        <v>3</v>
      </c>
      <c r="F425" s="25" t="str">
        <f t="shared" si="82"/>
        <v>N</v>
      </c>
      <c r="G425" s="25" t="str">
        <f t="shared" si="83"/>
        <v>N</v>
      </c>
      <c r="H425" s="25" t="s">
        <v>128</v>
      </c>
      <c r="I425" s="29" t="s">
        <v>2034</v>
      </c>
      <c r="J425" s="44" t="str">
        <f t="shared" si="85"/>
        <v>主权债</v>
      </c>
      <c r="K425" s="27" t="s">
        <v>3341</v>
      </c>
      <c r="L425" s="29">
        <v>89.484375</v>
      </c>
      <c r="M425" s="29">
        <v>89.59375</v>
      </c>
      <c r="N425" s="29">
        <v>4.9376242000000001</v>
      </c>
      <c r="O425" s="29">
        <v>4.9271681000000003</v>
      </c>
      <c r="P425" s="30">
        <v>4</v>
      </c>
      <c r="Q425" s="27" t="s">
        <v>107</v>
      </c>
      <c r="R425" s="31">
        <v>2</v>
      </c>
      <c r="S425" s="25" t="s">
        <v>3627</v>
      </c>
      <c r="T425" s="25" t="s">
        <v>128</v>
      </c>
      <c r="U425" s="25" t="s">
        <v>3496</v>
      </c>
      <c r="V425" s="25" t="s">
        <v>128</v>
      </c>
      <c r="W425" s="23" t="s">
        <v>8</v>
      </c>
      <c r="X425" s="23" t="s">
        <v>963</v>
      </c>
      <c r="Y425" s="23" t="s">
        <v>1143</v>
      </c>
      <c r="Z425" s="23" t="s">
        <v>1080</v>
      </c>
      <c r="AA425" s="23" t="s">
        <v>114</v>
      </c>
      <c r="AB425" s="23" t="s">
        <v>108</v>
      </c>
      <c r="AC425" s="23" t="s">
        <v>2204</v>
      </c>
      <c r="AD425" s="25">
        <f t="shared" ca="1" si="84"/>
        <v>16.556164383561644</v>
      </c>
      <c r="AE425" s="32">
        <v>40605000000</v>
      </c>
      <c r="AF425" s="33">
        <f>VLOOKUP(J425,Library!A:B,2,0)</f>
        <v>1</v>
      </c>
      <c r="AG425" s="33">
        <f>VLOOKUP(J425,Library!A:G,7,0)</f>
        <v>3</v>
      </c>
      <c r="AH425" s="28" t="str">
        <f>VLOOKUP(W425,Library!W:X,2,0)</f>
        <v>N/A</v>
      </c>
      <c r="AI425" s="28">
        <f>VLOOKUP(X425,Library!Y:Z,2,0)</f>
        <v>2</v>
      </c>
      <c r="AJ425" s="28">
        <f>VLOOKUP(Y425,Library!AA:AB,2,0)</f>
        <v>2</v>
      </c>
      <c r="AK425" s="33">
        <f>IF(MAX(AH425,AI425,AJ425)=0,VLOOKUP(I425,Library!$J:$P,7,0),MAX(AH425,AI425,AJ425))</f>
        <v>2</v>
      </c>
      <c r="AL425" s="33">
        <f t="shared" ca="1" si="86"/>
        <v>5</v>
      </c>
      <c r="AM425" s="33">
        <f>VLOOKUP(AB425,Library!T:U,2,0)</f>
        <v>1</v>
      </c>
      <c r="AN425" s="34">
        <f t="shared" ca="1" si="87"/>
        <v>2.15</v>
      </c>
      <c r="AO425" s="33">
        <f t="shared" ca="1" si="88"/>
        <v>3</v>
      </c>
      <c r="AP425" s="28" t="s">
        <v>547</v>
      </c>
      <c r="AQ425" s="25" t="s">
        <v>128</v>
      </c>
      <c r="AR425" s="28" t="s">
        <v>2713</v>
      </c>
      <c r="AS425" s="28" t="s">
        <v>2714</v>
      </c>
      <c r="AT425" s="28" t="s">
        <v>1710</v>
      </c>
      <c r="AU425" s="23" t="s">
        <v>114</v>
      </c>
      <c r="AV425" s="23" t="s">
        <v>2715</v>
      </c>
      <c r="AW425" s="25" t="s">
        <v>114</v>
      </c>
      <c r="AX425" s="25" t="s">
        <v>128</v>
      </c>
      <c r="AY425" s="25" t="s">
        <v>128</v>
      </c>
      <c r="AZ425" s="25" t="s">
        <v>2777</v>
      </c>
      <c r="BA425" s="25" t="s">
        <v>114</v>
      </c>
      <c r="BB425" s="25" t="s">
        <v>128</v>
      </c>
      <c r="BC425" s="25" t="s">
        <v>128</v>
      </c>
      <c r="BD425" s="25" t="s">
        <v>128</v>
      </c>
      <c r="BE425" s="25" t="s">
        <v>128</v>
      </c>
      <c r="BF425" s="25" t="s">
        <v>128</v>
      </c>
      <c r="BG425" s="25" t="s">
        <v>128</v>
      </c>
      <c r="BH425" s="25" t="s">
        <v>128</v>
      </c>
      <c r="BI425" s="25" t="s">
        <v>2777</v>
      </c>
      <c r="BJ425" s="23" t="s">
        <v>128</v>
      </c>
      <c r="BK425" t="s">
        <v>1110</v>
      </c>
      <c r="BL425" s="23" t="s">
        <v>1667</v>
      </c>
      <c r="BM425" s="28">
        <v>827113500</v>
      </c>
      <c r="BN425" s="72">
        <f t="shared" si="89"/>
        <v>2.03697451052826E-2</v>
      </c>
    </row>
    <row r="426" spans="1:66" ht="15">
      <c r="A426" s="28">
        <v>422</v>
      </c>
      <c r="B426" s="23" t="s">
        <v>1674</v>
      </c>
      <c r="C426" s="28" t="s">
        <v>1675</v>
      </c>
      <c r="D426" s="23" t="s">
        <v>3446</v>
      </c>
      <c r="E426" s="43">
        <f ca="1">IF(AW426="Y","Defaulted",IF(OR(IFERROR(_xlfn.XLOOKUP(I426,Library!$J:$J,Library!$P:$P),AK426)=6,IFERROR(_xlfn.XLOOKUP(I426,Library!$J:$J,Library!$P:$P),AK426)=7),"N/A",AO426))</f>
        <v>5</v>
      </c>
      <c r="F426" s="25" t="str">
        <f t="shared" si="82"/>
        <v>Y</v>
      </c>
      <c r="G426" s="25" t="str">
        <f t="shared" si="83"/>
        <v>Y</v>
      </c>
      <c r="H426" s="25" t="s">
        <v>128</v>
      </c>
      <c r="I426" s="29" t="s">
        <v>2011</v>
      </c>
      <c r="J426" s="44" t="str">
        <f t="shared" si="85"/>
        <v>应急可转债</v>
      </c>
      <c r="K426" s="23" t="s">
        <v>25</v>
      </c>
      <c r="L426" s="29">
        <v>99.741</v>
      </c>
      <c r="M426" s="29">
        <v>99.915000000000006</v>
      </c>
      <c r="N426" s="29">
        <v>7.3312498516699653</v>
      </c>
      <c r="O426" s="29">
        <v>7.3187152768648902</v>
      </c>
      <c r="P426" s="30">
        <v>4.875</v>
      </c>
      <c r="Q426" s="27" t="s">
        <v>126</v>
      </c>
      <c r="R426" s="31">
        <v>2</v>
      </c>
      <c r="S426" s="25" t="s">
        <v>3610</v>
      </c>
      <c r="T426" s="25" t="s">
        <v>110</v>
      </c>
      <c r="U426" s="25" t="s">
        <v>3796</v>
      </c>
      <c r="V426" s="25" t="s">
        <v>128</v>
      </c>
      <c r="W426" s="23" t="s">
        <v>993</v>
      </c>
      <c r="X426" s="23" t="s">
        <v>8</v>
      </c>
      <c r="Y426" s="23" t="s">
        <v>989</v>
      </c>
      <c r="Z426" s="23" t="s">
        <v>1109</v>
      </c>
      <c r="AA426" s="23" t="s">
        <v>114</v>
      </c>
      <c r="AB426" s="23" t="s">
        <v>108</v>
      </c>
      <c r="AC426" s="23" t="s">
        <v>114</v>
      </c>
      <c r="AD426" s="25" t="str">
        <f t="shared" ca="1" si="84"/>
        <v>N/A</v>
      </c>
      <c r="AE426" s="32">
        <v>1500000000</v>
      </c>
      <c r="AF426" s="33">
        <f>VLOOKUP(J426,Library!A:B,2,0)</f>
        <v>5</v>
      </c>
      <c r="AG426" s="33">
        <f>VLOOKUP(J426,Library!A:G,7,0)</f>
        <v>3</v>
      </c>
      <c r="AH426" s="28">
        <f>VLOOKUP(W426,Library!W:X,2,0)</f>
        <v>4</v>
      </c>
      <c r="AI426" s="28" t="str">
        <f>VLOOKUP(X426,Library!Y:Z,2,0)</f>
        <v>N/A</v>
      </c>
      <c r="AJ426" s="28">
        <f>VLOOKUP(Y426,Library!AA:AB,2,0)</f>
        <v>4</v>
      </c>
      <c r="AK426" s="33">
        <f>IF(MAX(AH426,AI426,AJ426)=0,VLOOKUP(I426,Library!$J:$P,7,0),MAX(AH426,AI426,AJ426))</f>
        <v>4</v>
      </c>
      <c r="AL426" s="33">
        <f t="shared" ca="1" si="86"/>
        <v>5</v>
      </c>
      <c r="AM426" s="33">
        <f>VLOOKUP(AB426,Library!T:U,2,0)</f>
        <v>1</v>
      </c>
      <c r="AN426" s="34">
        <f t="shared" ca="1" si="87"/>
        <v>4.05</v>
      </c>
      <c r="AO426" s="33">
        <f t="shared" ca="1" si="88"/>
        <v>5</v>
      </c>
      <c r="AP426" s="28" t="s">
        <v>136</v>
      </c>
      <c r="AQ426" s="25" t="s">
        <v>128</v>
      </c>
      <c r="AR426" s="28" t="s">
        <v>2675</v>
      </c>
      <c r="AS426" s="28" t="s">
        <v>2676</v>
      </c>
      <c r="AT426" s="28" t="s">
        <v>885</v>
      </c>
      <c r="AU426" s="23" t="s">
        <v>2768</v>
      </c>
      <c r="AV426" s="23" t="s">
        <v>130</v>
      </c>
      <c r="AW426" s="25" t="s">
        <v>128</v>
      </c>
      <c r="AX426" s="25" t="s">
        <v>110</v>
      </c>
      <c r="AY426" s="25" t="s">
        <v>128</v>
      </c>
      <c r="AZ426" s="25" t="s">
        <v>128</v>
      </c>
      <c r="BA426" s="25" t="s">
        <v>128</v>
      </c>
      <c r="BB426" s="25" t="s">
        <v>110</v>
      </c>
      <c r="BC426" s="25" t="s">
        <v>128</v>
      </c>
      <c r="BD426" s="25" t="s">
        <v>110</v>
      </c>
      <c r="BE426" s="25" t="s">
        <v>110</v>
      </c>
      <c r="BF426" s="25" t="s">
        <v>110</v>
      </c>
      <c r="BG426" s="25" t="s">
        <v>110</v>
      </c>
      <c r="BH426" s="25" t="s">
        <v>128</v>
      </c>
      <c r="BI426" s="25" t="s">
        <v>114</v>
      </c>
      <c r="BJ426" s="23" t="s">
        <v>128</v>
      </c>
      <c r="BK426" t="s">
        <v>1042</v>
      </c>
      <c r="BL426" s="23" t="s">
        <v>1674</v>
      </c>
      <c r="BM426" s="28">
        <v>432971000</v>
      </c>
      <c r="BN426" s="72">
        <f t="shared" si="89"/>
        <v>0.28864733333333331</v>
      </c>
    </row>
    <row r="427" spans="1:66" ht="15">
      <c r="A427" s="28">
        <v>423</v>
      </c>
      <c r="B427" s="23" t="s">
        <v>1677</v>
      </c>
      <c r="C427" s="28" t="s">
        <v>1678</v>
      </c>
      <c r="D427" s="23" t="s">
        <v>1676</v>
      </c>
      <c r="E427" s="43">
        <f ca="1">IF(AW427="Y","Defaulted",IF(OR(IFERROR(_xlfn.XLOOKUP(I427,Library!$J:$J,Library!$P:$P),AK427)=6,IFERROR(_xlfn.XLOOKUP(I427,Library!$J:$J,Library!$P:$P),AK427)=7),"N/A",AO427))</f>
        <v>5</v>
      </c>
      <c r="F427" s="25" t="str">
        <f t="shared" si="82"/>
        <v>Y</v>
      </c>
      <c r="G427" s="25" t="str">
        <f t="shared" si="83"/>
        <v>Y</v>
      </c>
      <c r="H427" s="25" t="s">
        <v>128</v>
      </c>
      <c r="I427" s="29" t="s">
        <v>2008</v>
      </c>
      <c r="J427" s="44" t="str">
        <f t="shared" si="85"/>
        <v>应急可转债</v>
      </c>
      <c r="K427" s="23" t="s">
        <v>25</v>
      </c>
      <c r="L427" s="29">
        <v>103.474</v>
      </c>
      <c r="M427" s="29">
        <v>103.721</v>
      </c>
      <c r="N427" s="29">
        <v>7.4574165357070843</v>
      </c>
      <c r="O427" s="29">
        <v>7.4397487125800206</v>
      </c>
      <c r="P427" s="30">
        <v>7.5</v>
      </c>
      <c r="Q427" s="27" t="s">
        <v>126</v>
      </c>
      <c r="R427" s="31">
        <v>2</v>
      </c>
      <c r="S427" s="25" t="s">
        <v>3744</v>
      </c>
      <c r="T427" s="25" t="s">
        <v>110</v>
      </c>
      <c r="U427" s="25" t="s">
        <v>3797</v>
      </c>
      <c r="V427" s="25" t="s">
        <v>128</v>
      </c>
      <c r="W427" s="23" t="s">
        <v>8</v>
      </c>
      <c r="X427" s="23" t="s">
        <v>996</v>
      </c>
      <c r="Y427" s="23" t="s">
        <v>989</v>
      </c>
      <c r="Z427" s="23" t="s">
        <v>1109</v>
      </c>
      <c r="AA427" s="23" t="s">
        <v>114</v>
      </c>
      <c r="AB427" s="23" t="s">
        <v>108</v>
      </c>
      <c r="AC427" s="23" t="s">
        <v>114</v>
      </c>
      <c r="AD427" s="25" t="str">
        <f t="shared" ca="1" si="84"/>
        <v>N/A</v>
      </c>
      <c r="AE427" s="32">
        <v>1000000000</v>
      </c>
      <c r="AF427" s="33">
        <f>VLOOKUP(J427,Library!A:B,2,0)</f>
        <v>5</v>
      </c>
      <c r="AG427" s="33">
        <f>VLOOKUP(J427,Library!A:G,7,0)</f>
        <v>3</v>
      </c>
      <c r="AH427" s="28" t="str">
        <f>VLOOKUP(W427,Library!W:X,2,0)</f>
        <v>N/A</v>
      </c>
      <c r="AI427" s="28">
        <f>VLOOKUP(X427,Library!Y:Z,2,0)</f>
        <v>5</v>
      </c>
      <c r="AJ427" s="28">
        <f>VLOOKUP(Y427,Library!AA:AB,2,0)</f>
        <v>4</v>
      </c>
      <c r="AK427" s="33">
        <f>IF(MAX(AH427,AI427,AJ427)=0,VLOOKUP(I427,Library!$J:$P,7,0),MAX(AH427,AI427,AJ427))</f>
        <v>5</v>
      </c>
      <c r="AL427" s="33">
        <f t="shared" ca="1" si="86"/>
        <v>5</v>
      </c>
      <c r="AM427" s="33">
        <f>VLOOKUP(AB427,Library!T:U,2,0)</f>
        <v>1</v>
      </c>
      <c r="AN427" s="34">
        <f t="shared" ca="1" si="87"/>
        <v>4.3</v>
      </c>
      <c r="AO427" s="33">
        <f t="shared" ca="1" si="88"/>
        <v>5</v>
      </c>
      <c r="AP427" s="28" t="s">
        <v>136</v>
      </c>
      <c r="AQ427" s="25" t="s">
        <v>128</v>
      </c>
      <c r="AR427" s="28" t="s">
        <v>2664</v>
      </c>
      <c r="AS427" s="28" t="s">
        <v>2665</v>
      </c>
      <c r="AT427" s="28" t="s">
        <v>876</v>
      </c>
      <c r="AU427" s="23" t="s">
        <v>2769</v>
      </c>
      <c r="AV427" s="23" t="s">
        <v>130</v>
      </c>
      <c r="AW427" s="25" t="s">
        <v>128</v>
      </c>
      <c r="AX427" s="25" t="s">
        <v>110</v>
      </c>
      <c r="AY427" s="25" t="s">
        <v>128</v>
      </c>
      <c r="AZ427" s="25" t="s">
        <v>128</v>
      </c>
      <c r="BA427" s="25" t="s">
        <v>128</v>
      </c>
      <c r="BB427" s="25" t="s">
        <v>110</v>
      </c>
      <c r="BC427" s="25" t="s">
        <v>128</v>
      </c>
      <c r="BD427" s="25" t="s">
        <v>110</v>
      </c>
      <c r="BE427" s="25" t="s">
        <v>110</v>
      </c>
      <c r="BF427" s="25" t="s">
        <v>110</v>
      </c>
      <c r="BG427" s="25" t="s">
        <v>110</v>
      </c>
      <c r="BH427" s="25" t="s">
        <v>128</v>
      </c>
      <c r="BI427" s="25" t="s">
        <v>114</v>
      </c>
      <c r="BJ427" s="23" t="s">
        <v>128</v>
      </c>
      <c r="BK427" t="s">
        <v>1042</v>
      </c>
      <c r="BL427" s="23" t="s">
        <v>1677</v>
      </c>
      <c r="BM427" s="28">
        <v>84838000</v>
      </c>
      <c r="BN427" s="72">
        <f t="shared" si="89"/>
        <v>8.4837999999999997E-2</v>
      </c>
    </row>
    <row r="428" spans="1:66" ht="15">
      <c r="A428" s="28">
        <v>424</v>
      </c>
      <c r="B428" s="23" t="s">
        <v>1679</v>
      </c>
      <c r="C428" s="28" t="s">
        <v>1680</v>
      </c>
      <c r="D428" s="23" t="s">
        <v>1681</v>
      </c>
      <c r="E428" s="43">
        <f ca="1">IF(AW428="Y","Defaulted",IF(OR(IFERROR(_xlfn.XLOOKUP(I428,Library!$J:$J,Library!$P:$P),AK428)=6,IFERROR(_xlfn.XLOOKUP(I428,Library!$J:$J,Library!$P:$P),AK428)=7),"N/A",AO428))</f>
        <v>5</v>
      </c>
      <c r="F428" s="25" t="str">
        <f t="shared" si="82"/>
        <v>Y</v>
      </c>
      <c r="G428" s="25" t="str">
        <f t="shared" si="83"/>
        <v>Y</v>
      </c>
      <c r="H428" s="25" t="s">
        <v>128</v>
      </c>
      <c r="I428" s="29" t="s">
        <v>2062</v>
      </c>
      <c r="J428" s="44" t="str">
        <f t="shared" si="85"/>
        <v>应急可转债</v>
      </c>
      <c r="K428" s="23" t="s">
        <v>25</v>
      </c>
      <c r="L428" s="29">
        <v>99.960999999999999</v>
      </c>
      <c r="M428" s="29">
        <v>100.018</v>
      </c>
      <c r="N428" s="29">
        <v>5.2071375878521327</v>
      </c>
      <c r="O428" s="29">
        <v>4.4000214464194105</v>
      </c>
      <c r="P428" s="30">
        <v>4.75</v>
      </c>
      <c r="Q428" s="27" t="s">
        <v>126</v>
      </c>
      <c r="R428" s="31">
        <v>2</v>
      </c>
      <c r="S428" s="25" t="s">
        <v>3798</v>
      </c>
      <c r="T428" s="25" t="s">
        <v>110</v>
      </c>
      <c r="U428" s="25" t="s">
        <v>3798</v>
      </c>
      <c r="V428" s="25" t="s">
        <v>128</v>
      </c>
      <c r="W428" s="23" t="s">
        <v>997</v>
      </c>
      <c r="X428" s="23" t="s">
        <v>998</v>
      </c>
      <c r="Y428" s="23" t="s">
        <v>995</v>
      </c>
      <c r="Z428" s="23" t="s">
        <v>1109</v>
      </c>
      <c r="AA428" s="23" t="s">
        <v>114</v>
      </c>
      <c r="AB428" s="23" t="s">
        <v>108</v>
      </c>
      <c r="AC428" s="23" t="s">
        <v>114</v>
      </c>
      <c r="AD428" s="25" t="str">
        <f t="shared" ca="1" si="84"/>
        <v>N/A</v>
      </c>
      <c r="AE428" s="32">
        <v>1000000000</v>
      </c>
      <c r="AF428" s="33">
        <f>VLOOKUP(J428,Library!A:B,2,0)</f>
        <v>5</v>
      </c>
      <c r="AG428" s="33">
        <f>VLOOKUP(J428,Library!A:G,7,0)</f>
        <v>3</v>
      </c>
      <c r="AH428" s="28">
        <f>VLOOKUP(W428,Library!W:X,2,0)</f>
        <v>5</v>
      </c>
      <c r="AI428" s="28">
        <f>VLOOKUP(X428,Library!Y:Z,2,0)</f>
        <v>5</v>
      </c>
      <c r="AJ428" s="28">
        <f>VLOOKUP(Y428,Library!AA:AB,2,0)</f>
        <v>5</v>
      </c>
      <c r="AK428" s="33">
        <f>IF(MAX(AH428,AI428,AJ428)=0,VLOOKUP(I428,Library!$J:$P,7,0),MAX(AH428,AI428,AJ428))</f>
        <v>5</v>
      </c>
      <c r="AL428" s="33">
        <f t="shared" ca="1" si="86"/>
        <v>5</v>
      </c>
      <c r="AM428" s="33">
        <f>VLOOKUP(AB428,Library!T:U,2,0)</f>
        <v>1</v>
      </c>
      <c r="AN428" s="34">
        <f t="shared" ca="1" si="87"/>
        <v>4.3</v>
      </c>
      <c r="AO428" s="33">
        <f t="shared" ca="1" si="88"/>
        <v>5</v>
      </c>
      <c r="AP428" s="28" t="s">
        <v>547</v>
      </c>
      <c r="AQ428" s="25" t="s">
        <v>128</v>
      </c>
      <c r="AR428" s="28" t="s">
        <v>2770</v>
      </c>
      <c r="AS428" s="28" t="s">
        <v>2771</v>
      </c>
      <c r="AT428" s="28" t="s">
        <v>1874</v>
      </c>
      <c r="AU428" s="23" t="s">
        <v>2772</v>
      </c>
      <c r="AV428" s="23" t="s">
        <v>130</v>
      </c>
      <c r="AW428" s="25" t="s">
        <v>128</v>
      </c>
      <c r="AX428" s="25" t="s">
        <v>110</v>
      </c>
      <c r="AY428" s="25" t="s">
        <v>128</v>
      </c>
      <c r="AZ428" s="25" t="s">
        <v>128</v>
      </c>
      <c r="BA428" s="25" t="s">
        <v>128</v>
      </c>
      <c r="BB428" s="25" t="s">
        <v>110</v>
      </c>
      <c r="BC428" s="25" t="s">
        <v>128</v>
      </c>
      <c r="BD428" s="25" t="s">
        <v>110</v>
      </c>
      <c r="BE428" s="25" t="s">
        <v>110</v>
      </c>
      <c r="BF428" s="25" t="s">
        <v>110</v>
      </c>
      <c r="BG428" s="25" t="s">
        <v>110</v>
      </c>
      <c r="BH428" s="25" t="s">
        <v>128</v>
      </c>
      <c r="BI428" s="25" t="s">
        <v>114</v>
      </c>
      <c r="BJ428" s="23" t="s">
        <v>128</v>
      </c>
      <c r="BK428" t="s">
        <v>1042</v>
      </c>
      <c r="BL428" s="23" t="s">
        <v>1679</v>
      </c>
      <c r="BM428" s="28">
        <v>149566000</v>
      </c>
      <c r="BN428" s="72">
        <f t="shared" si="89"/>
        <v>0.149566</v>
      </c>
    </row>
    <row r="429" spans="1:66" ht="15">
      <c r="A429" s="28">
        <v>425</v>
      </c>
      <c r="B429" s="23" t="s">
        <v>1682</v>
      </c>
      <c r="C429" s="28" t="s">
        <v>1683</v>
      </c>
      <c r="D429" s="23" t="s">
        <v>1681</v>
      </c>
      <c r="E429" s="43">
        <f ca="1">IF(AW429="Y","Defaulted",IF(OR(IFERROR(_xlfn.XLOOKUP(I429,Library!$J:$J,Library!$P:$P),AK429)=6,IFERROR(_xlfn.XLOOKUP(I429,Library!$J:$J,Library!$P:$P),AK429)=7),"N/A",AO429))</f>
        <v>5</v>
      </c>
      <c r="F429" s="25" t="str">
        <f t="shared" si="82"/>
        <v>Y</v>
      </c>
      <c r="G429" s="25" t="str">
        <f t="shared" si="83"/>
        <v>Y</v>
      </c>
      <c r="H429" s="25" t="s">
        <v>128</v>
      </c>
      <c r="I429" s="29" t="s">
        <v>2062</v>
      </c>
      <c r="J429" s="44" t="str">
        <f t="shared" si="85"/>
        <v>应急可转债</v>
      </c>
      <c r="K429" s="23" t="s">
        <v>25</v>
      </c>
      <c r="L429" s="29">
        <v>100.696</v>
      </c>
      <c r="M429" s="29">
        <v>100.953</v>
      </c>
      <c r="N429" s="29">
        <v>7.8982274182668339</v>
      </c>
      <c r="O429" s="29">
        <v>7.8785589932176885</v>
      </c>
      <c r="P429" s="30">
        <v>6.75</v>
      </c>
      <c r="Q429" s="27" t="s">
        <v>126</v>
      </c>
      <c r="R429" s="31">
        <v>2</v>
      </c>
      <c r="S429" s="25" t="s">
        <v>2161</v>
      </c>
      <c r="T429" s="25" t="s">
        <v>110</v>
      </c>
      <c r="U429" s="25" t="s">
        <v>3799</v>
      </c>
      <c r="V429" s="25" t="s">
        <v>128</v>
      </c>
      <c r="W429" s="23" t="s">
        <v>997</v>
      </c>
      <c r="X429" s="23" t="s">
        <v>998</v>
      </c>
      <c r="Y429" s="23" t="s">
        <v>8</v>
      </c>
      <c r="Z429" s="23" t="s">
        <v>1109</v>
      </c>
      <c r="AA429" s="23" t="s">
        <v>114</v>
      </c>
      <c r="AB429" s="23" t="s">
        <v>108</v>
      </c>
      <c r="AC429" s="23" t="s">
        <v>114</v>
      </c>
      <c r="AD429" s="25" t="str">
        <f t="shared" ca="1" si="84"/>
        <v>N/A</v>
      </c>
      <c r="AE429" s="32">
        <v>1250000000</v>
      </c>
      <c r="AF429" s="33">
        <f>VLOOKUP(J429,Library!A:B,2,0)</f>
        <v>5</v>
      </c>
      <c r="AG429" s="33">
        <f>VLOOKUP(J429,Library!A:G,7,0)</f>
        <v>3</v>
      </c>
      <c r="AH429" s="28">
        <f>VLOOKUP(W429,Library!W:X,2,0)</f>
        <v>5</v>
      </c>
      <c r="AI429" s="28">
        <f>VLOOKUP(X429,Library!Y:Z,2,0)</f>
        <v>5</v>
      </c>
      <c r="AJ429" s="28" t="str">
        <f>VLOOKUP(Y429,Library!AA:AB,2,0)</f>
        <v>N/A</v>
      </c>
      <c r="AK429" s="33">
        <f>IF(MAX(AH429,AI429,AJ429)=0,VLOOKUP(I429,Library!$J:$P,7,0),MAX(AH429,AI429,AJ429))</f>
        <v>5</v>
      </c>
      <c r="AL429" s="33">
        <f t="shared" ca="1" si="86"/>
        <v>5</v>
      </c>
      <c r="AM429" s="33">
        <f>VLOOKUP(AB429,Library!T:U,2,0)</f>
        <v>1</v>
      </c>
      <c r="AN429" s="34">
        <f t="shared" ca="1" si="87"/>
        <v>4.3</v>
      </c>
      <c r="AO429" s="33">
        <f t="shared" ca="1" si="88"/>
        <v>5</v>
      </c>
      <c r="AP429" s="28" t="s">
        <v>2716</v>
      </c>
      <c r="AQ429" s="25" t="s">
        <v>128</v>
      </c>
      <c r="AR429" s="28" t="s">
        <v>2770</v>
      </c>
      <c r="AS429" s="28" t="s">
        <v>2771</v>
      </c>
      <c r="AT429" s="28" t="s">
        <v>1874</v>
      </c>
      <c r="AU429" s="23" t="s">
        <v>2773</v>
      </c>
      <c r="AV429" s="23" t="s">
        <v>130</v>
      </c>
      <c r="AW429" s="25" t="s">
        <v>128</v>
      </c>
      <c r="AX429" s="25" t="s">
        <v>110</v>
      </c>
      <c r="AY429" s="25" t="s">
        <v>128</v>
      </c>
      <c r="AZ429" s="25" t="s">
        <v>128</v>
      </c>
      <c r="BA429" s="25" t="s">
        <v>128</v>
      </c>
      <c r="BB429" s="25" t="s">
        <v>110</v>
      </c>
      <c r="BC429" s="25" t="s">
        <v>128</v>
      </c>
      <c r="BD429" s="25" t="s">
        <v>110</v>
      </c>
      <c r="BE429" s="25" t="s">
        <v>110</v>
      </c>
      <c r="BF429" s="25" t="s">
        <v>110</v>
      </c>
      <c r="BG429" s="25" t="s">
        <v>110</v>
      </c>
      <c r="BH429" s="25" t="s">
        <v>128</v>
      </c>
      <c r="BI429" s="25" t="s">
        <v>114</v>
      </c>
      <c r="BJ429" s="23" t="s">
        <v>128</v>
      </c>
      <c r="BK429" t="s">
        <v>1042</v>
      </c>
      <c r="BL429" s="23" t="s">
        <v>1682</v>
      </c>
      <c r="BM429" s="28">
        <v>153865000</v>
      </c>
      <c r="BN429" s="72">
        <f t="shared" si="89"/>
        <v>0.12309199999999999</v>
      </c>
    </row>
    <row r="430" spans="1:66" ht="15">
      <c r="A430" s="28">
        <v>426</v>
      </c>
      <c r="B430" s="23" t="s">
        <v>1684</v>
      </c>
      <c r="C430" s="28" t="s">
        <v>1685</v>
      </c>
      <c r="D430" s="23" t="s">
        <v>1681</v>
      </c>
      <c r="E430" s="43">
        <f ca="1">IF(AW430="Y","Defaulted",IF(OR(IFERROR(_xlfn.XLOOKUP(I430,Library!$J:$J,Library!$P:$P),AK430)=6,IFERROR(_xlfn.XLOOKUP(I430,Library!$J:$J,Library!$P:$P),AK430)=7),"N/A",AO430))</f>
        <v>5</v>
      </c>
      <c r="F430" s="25" t="str">
        <f t="shared" si="82"/>
        <v>Y</v>
      </c>
      <c r="G430" s="25" t="str">
        <f t="shared" si="83"/>
        <v>Y</v>
      </c>
      <c r="H430" s="25" t="s">
        <v>128</v>
      </c>
      <c r="I430" s="29" t="s">
        <v>2062</v>
      </c>
      <c r="J430" s="44" t="str">
        <f t="shared" si="85"/>
        <v>应急可转债</v>
      </c>
      <c r="K430" s="23" t="s">
        <v>25</v>
      </c>
      <c r="L430" s="29">
        <v>95.813999999999993</v>
      </c>
      <c r="M430" s="29">
        <v>96.215000000000003</v>
      </c>
      <c r="N430" s="29">
        <v>7.9448622309211174</v>
      </c>
      <c r="O430" s="29">
        <v>7.9148110652501575</v>
      </c>
      <c r="P430" s="30">
        <v>5.375</v>
      </c>
      <c r="Q430" s="27" t="s">
        <v>126</v>
      </c>
      <c r="R430" s="31">
        <v>2</v>
      </c>
      <c r="S430" s="25" t="s">
        <v>3707</v>
      </c>
      <c r="T430" s="25" t="s">
        <v>110</v>
      </c>
      <c r="U430" s="25" t="s">
        <v>3800</v>
      </c>
      <c r="V430" s="25" t="s">
        <v>128</v>
      </c>
      <c r="W430" s="23" t="s">
        <v>997</v>
      </c>
      <c r="X430" s="23" t="s">
        <v>998</v>
      </c>
      <c r="Y430" s="23" t="s">
        <v>995</v>
      </c>
      <c r="Z430" s="23" t="s">
        <v>1109</v>
      </c>
      <c r="AA430" s="23" t="s">
        <v>114</v>
      </c>
      <c r="AB430" s="23" t="s">
        <v>108</v>
      </c>
      <c r="AC430" s="23" t="s">
        <v>114</v>
      </c>
      <c r="AD430" s="25" t="str">
        <f t="shared" ca="1" si="84"/>
        <v>N/A</v>
      </c>
      <c r="AE430" s="32">
        <v>1500000000</v>
      </c>
      <c r="AF430" s="33">
        <f>VLOOKUP(J430,Library!A:B,2,0)</f>
        <v>5</v>
      </c>
      <c r="AG430" s="33">
        <f>VLOOKUP(J430,Library!A:G,7,0)</f>
        <v>3</v>
      </c>
      <c r="AH430" s="28">
        <f>VLOOKUP(W430,Library!W:X,2,0)</f>
        <v>5</v>
      </c>
      <c r="AI430" s="28">
        <f>VLOOKUP(X430,Library!Y:Z,2,0)</f>
        <v>5</v>
      </c>
      <c r="AJ430" s="28">
        <f>VLOOKUP(Y430,Library!AA:AB,2,0)</f>
        <v>5</v>
      </c>
      <c r="AK430" s="33">
        <f>IF(MAX(AH430,AI430,AJ430)=0,VLOOKUP(I430,Library!$J:$P,7,0),MAX(AH430,AI430,AJ430))</f>
        <v>5</v>
      </c>
      <c r="AL430" s="33">
        <f t="shared" ca="1" si="86"/>
        <v>5</v>
      </c>
      <c r="AM430" s="33">
        <f>VLOOKUP(AB430,Library!T:U,2,0)</f>
        <v>1</v>
      </c>
      <c r="AN430" s="34">
        <f t="shared" ca="1" si="87"/>
        <v>4.3</v>
      </c>
      <c r="AO430" s="33">
        <f t="shared" ca="1" si="88"/>
        <v>5</v>
      </c>
      <c r="AP430" s="28" t="s">
        <v>136</v>
      </c>
      <c r="AQ430" s="25" t="s">
        <v>128</v>
      </c>
      <c r="AR430" s="28" t="s">
        <v>2770</v>
      </c>
      <c r="AS430" s="28" t="s">
        <v>2771</v>
      </c>
      <c r="AT430" s="28" t="s">
        <v>1874</v>
      </c>
      <c r="AU430" s="23" t="s">
        <v>2774</v>
      </c>
      <c r="AV430" s="23" t="s">
        <v>130</v>
      </c>
      <c r="AW430" s="25" t="s">
        <v>128</v>
      </c>
      <c r="AX430" s="25" t="s">
        <v>110</v>
      </c>
      <c r="AY430" s="25" t="s">
        <v>128</v>
      </c>
      <c r="AZ430" s="25" t="s">
        <v>128</v>
      </c>
      <c r="BA430" s="25" t="s">
        <v>128</v>
      </c>
      <c r="BB430" s="25" t="s">
        <v>110</v>
      </c>
      <c r="BC430" s="25" t="s">
        <v>128</v>
      </c>
      <c r="BD430" s="25" t="s">
        <v>110</v>
      </c>
      <c r="BE430" s="25" t="s">
        <v>110</v>
      </c>
      <c r="BF430" s="25" t="s">
        <v>110</v>
      </c>
      <c r="BG430" s="25" t="s">
        <v>110</v>
      </c>
      <c r="BH430" s="25" t="s">
        <v>128</v>
      </c>
      <c r="BI430" s="25" t="s">
        <v>114</v>
      </c>
      <c r="BJ430" s="23" t="s">
        <v>128</v>
      </c>
      <c r="BK430" t="s">
        <v>1042</v>
      </c>
      <c r="BL430" s="23" t="s">
        <v>1684</v>
      </c>
      <c r="BM430" s="28">
        <v>313363000</v>
      </c>
      <c r="BN430" s="72">
        <f t="shared" si="89"/>
        <v>0.20890866666666666</v>
      </c>
    </row>
    <row r="431" spans="1:66" ht="15">
      <c r="A431" s="28">
        <v>427</v>
      </c>
      <c r="B431" s="23" t="s">
        <v>1687</v>
      </c>
      <c r="C431" s="28" t="s">
        <v>1688</v>
      </c>
      <c r="D431" s="23" t="s">
        <v>1686</v>
      </c>
      <c r="E431" s="43">
        <f ca="1">IF(AW431="Y","Defaulted",IF(OR(IFERROR(_xlfn.XLOOKUP(I431,Library!$J:$J,Library!$P:$P),AK431)=6,IFERROR(_xlfn.XLOOKUP(I431,Library!$J:$J,Library!$P:$P),AK431)=7),"N/A",AO431))</f>
        <v>5</v>
      </c>
      <c r="F431" s="25" t="str">
        <f t="shared" si="82"/>
        <v>Y</v>
      </c>
      <c r="G431" s="25" t="str">
        <f t="shared" si="83"/>
        <v>Y</v>
      </c>
      <c r="H431" s="25" t="s">
        <v>128</v>
      </c>
      <c r="I431" s="29" t="s">
        <v>2002</v>
      </c>
      <c r="J431" s="44" t="str">
        <f t="shared" si="85"/>
        <v>应急可转债</v>
      </c>
      <c r="K431" s="23" t="s">
        <v>25</v>
      </c>
      <c r="L431" s="29">
        <v>99.308000000000007</v>
      </c>
      <c r="M431" s="29">
        <v>99.486999999999995</v>
      </c>
      <c r="N431" s="29">
        <v>7.1693013902278873</v>
      </c>
      <c r="O431" s="29">
        <v>7.1566183497215947</v>
      </c>
      <c r="P431" s="30">
        <v>4.625</v>
      </c>
      <c r="Q431" s="27" t="s">
        <v>126</v>
      </c>
      <c r="R431" s="31">
        <v>2</v>
      </c>
      <c r="S431" s="25" t="s">
        <v>3594</v>
      </c>
      <c r="T431" s="25" t="s">
        <v>110</v>
      </c>
      <c r="U431" s="25" t="s">
        <v>3801</v>
      </c>
      <c r="V431" s="25" t="s">
        <v>128</v>
      </c>
      <c r="W431" s="23" t="s">
        <v>993</v>
      </c>
      <c r="X431" s="23" t="s">
        <v>996</v>
      </c>
      <c r="Y431" s="23" t="s">
        <v>989</v>
      </c>
      <c r="Z431" s="23" t="s">
        <v>1109</v>
      </c>
      <c r="AA431" s="23" t="s">
        <v>114</v>
      </c>
      <c r="AB431" s="23" t="s">
        <v>108</v>
      </c>
      <c r="AC431" s="23" t="s">
        <v>114</v>
      </c>
      <c r="AD431" s="25" t="str">
        <f t="shared" ca="1" si="84"/>
        <v>N/A</v>
      </c>
      <c r="AE431" s="32">
        <v>1250000000</v>
      </c>
      <c r="AF431" s="33">
        <f>VLOOKUP(J431,Library!A:B,2,0)</f>
        <v>5</v>
      </c>
      <c r="AG431" s="33">
        <f>VLOOKUP(J431,Library!A:G,7,0)</f>
        <v>3</v>
      </c>
      <c r="AH431" s="28">
        <f>VLOOKUP(W431,Library!W:X,2,0)</f>
        <v>4</v>
      </c>
      <c r="AI431" s="28">
        <f>VLOOKUP(X431,Library!Y:Z,2,0)</f>
        <v>5</v>
      </c>
      <c r="AJ431" s="28">
        <f>VLOOKUP(Y431,Library!AA:AB,2,0)</f>
        <v>4</v>
      </c>
      <c r="AK431" s="33">
        <f>IF(MAX(AH431,AI431,AJ431)=0,VLOOKUP(I431,Library!$J:$P,7,0),MAX(AH431,AI431,AJ431))</f>
        <v>5</v>
      </c>
      <c r="AL431" s="33">
        <f t="shared" ca="1" si="86"/>
        <v>5</v>
      </c>
      <c r="AM431" s="33">
        <f>VLOOKUP(AB431,Library!T:U,2,0)</f>
        <v>1</v>
      </c>
      <c r="AN431" s="34">
        <f t="shared" ca="1" si="87"/>
        <v>4.3</v>
      </c>
      <c r="AO431" s="33">
        <f t="shared" ca="1" si="88"/>
        <v>5</v>
      </c>
      <c r="AP431" s="28" t="s">
        <v>2653</v>
      </c>
      <c r="AQ431" s="25" t="s">
        <v>128</v>
      </c>
      <c r="AR431" s="28" t="s">
        <v>2647</v>
      </c>
      <c r="AS431" s="28" t="s">
        <v>2648</v>
      </c>
      <c r="AT431" s="28" t="s">
        <v>863</v>
      </c>
      <c r="AU431" s="23" t="s">
        <v>2153</v>
      </c>
      <c r="AV431" s="23" t="s">
        <v>130</v>
      </c>
      <c r="AW431" s="25" t="s">
        <v>128</v>
      </c>
      <c r="AX431" s="25" t="s">
        <v>110</v>
      </c>
      <c r="AY431" s="25" t="s">
        <v>128</v>
      </c>
      <c r="AZ431" s="25" t="s">
        <v>128</v>
      </c>
      <c r="BA431" s="25" t="s">
        <v>128</v>
      </c>
      <c r="BB431" s="25" t="s">
        <v>110</v>
      </c>
      <c r="BC431" s="25" t="s">
        <v>128</v>
      </c>
      <c r="BD431" s="25" t="s">
        <v>110</v>
      </c>
      <c r="BE431" s="25" t="s">
        <v>110</v>
      </c>
      <c r="BF431" s="25" t="s">
        <v>110</v>
      </c>
      <c r="BG431" s="25" t="s">
        <v>110</v>
      </c>
      <c r="BH431" s="25" t="s">
        <v>128</v>
      </c>
      <c r="BI431" s="25" t="s">
        <v>114</v>
      </c>
      <c r="BJ431" s="23" t="s">
        <v>128</v>
      </c>
      <c r="BK431" t="s">
        <v>1042</v>
      </c>
      <c r="BL431" s="23" t="s">
        <v>1687</v>
      </c>
      <c r="BM431" s="28">
        <v>225466000</v>
      </c>
      <c r="BN431" s="72">
        <f t="shared" si="89"/>
        <v>0.1803728</v>
      </c>
    </row>
    <row r="432" spans="1:66" ht="15">
      <c r="A432" s="28">
        <v>428</v>
      </c>
      <c r="B432" s="23" t="s">
        <v>1689</v>
      </c>
      <c r="C432" s="28" t="s">
        <v>1688</v>
      </c>
      <c r="D432" s="23" t="s">
        <v>1686</v>
      </c>
      <c r="E432" s="43">
        <f ca="1">IF(AW432="Y","Defaulted",IF(OR(IFERROR(_xlfn.XLOOKUP(I432,Library!$J:$J,Library!$P:$P),AK432)=6,IFERROR(_xlfn.XLOOKUP(I432,Library!$J:$J,Library!$P:$P),AK432)=7),"N/A",AO432))</f>
        <v>5</v>
      </c>
      <c r="F432" s="25" t="str">
        <f t="shared" si="82"/>
        <v>Y</v>
      </c>
      <c r="G432" s="25" t="str">
        <f t="shared" si="83"/>
        <v>Y</v>
      </c>
      <c r="H432" s="25" t="s">
        <v>128</v>
      </c>
      <c r="I432" s="29" t="s">
        <v>2002</v>
      </c>
      <c r="J432" s="44" t="str">
        <f t="shared" si="85"/>
        <v>应急可转债</v>
      </c>
      <c r="K432" s="23" t="s">
        <v>25</v>
      </c>
      <c r="L432" s="29">
        <v>91.951999999999998</v>
      </c>
      <c r="M432" s="29">
        <v>92.257999999999996</v>
      </c>
      <c r="N432" s="29">
        <v>7.2171985012903148</v>
      </c>
      <c r="O432" s="29">
        <v>7.1953296149550319</v>
      </c>
      <c r="P432" s="30">
        <v>4.625</v>
      </c>
      <c r="Q432" s="27" t="s">
        <v>126</v>
      </c>
      <c r="R432" s="31">
        <v>2</v>
      </c>
      <c r="S432" s="25" t="s">
        <v>3523</v>
      </c>
      <c r="T432" s="25" t="s">
        <v>110</v>
      </c>
      <c r="U432" s="25" t="s">
        <v>3802</v>
      </c>
      <c r="V432" s="25" t="s">
        <v>128</v>
      </c>
      <c r="W432" s="23" t="s">
        <v>993</v>
      </c>
      <c r="X432" s="23" t="s">
        <v>996</v>
      </c>
      <c r="Y432" s="23" t="s">
        <v>989</v>
      </c>
      <c r="Z432" s="23" t="s">
        <v>1109</v>
      </c>
      <c r="AA432" s="23" t="s">
        <v>114</v>
      </c>
      <c r="AB432" s="23" t="s">
        <v>108</v>
      </c>
      <c r="AC432" s="23" t="s">
        <v>114</v>
      </c>
      <c r="AD432" s="25" t="str">
        <f t="shared" ca="1" si="84"/>
        <v>N/A</v>
      </c>
      <c r="AE432" s="32">
        <v>1250000000</v>
      </c>
      <c r="AF432" s="33">
        <f>VLOOKUP(J432,Library!A:B,2,0)</f>
        <v>5</v>
      </c>
      <c r="AG432" s="33">
        <f>VLOOKUP(J432,Library!A:G,7,0)</f>
        <v>3</v>
      </c>
      <c r="AH432" s="28">
        <f>VLOOKUP(W432,Library!W:X,2,0)</f>
        <v>4</v>
      </c>
      <c r="AI432" s="28">
        <f>VLOOKUP(X432,Library!Y:Z,2,0)</f>
        <v>5</v>
      </c>
      <c r="AJ432" s="28">
        <f>VLOOKUP(Y432,Library!AA:AB,2,0)</f>
        <v>4</v>
      </c>
      <c r="AK432" s="33">
        <f>IF(MAX(AH432,AI432,AJ432)=0,VLOOKUP(I432,Library!$J:$P,7,0),MAX(AH432,AI432,AJ432))</f>
        <v>5</v>
      </c>
      <c r="AL432" s="33">
        <f t="shared" ca="1" si="86"/>
        <v>5</v>
      </c>
      <c r="AM432" s="33">
        <f>VLOOKUP(AB432,Library!T:U,2,0)</f>
        <v>1</v>
      </c>
      <c r="AN432" s="34">
        <f t="shared" ca="1" si="87"/>
        <v>4.3</v>
      </c>
      <c r="AO432" s="33">
        <f t="shared" ca="1" si="88"/>
        <v>5</v>
      </c>
      <c r="AP432" s="28" t="s">
        <v>2653</v>
      </c>
      <c r="AQ432" s="25" t="s">
        <v>128</v>
      </c>
      <c r="AR432" s="28" t="s">
        <v>2647</v>
      </c>
      <c r="AS432" s="28" t="s">
        <v>2648</v>
      </c>
      <c r="AT432" s="28" t="s">
        <v>863</v>
      </c>
      <c r="AU432" s="23" t="s">
        <v>2237</v>
      </c>
      <c r="AV432" s="23" t="s">
        <v>130</v>
      </c>
      <c r="AW432" s="25" t="s">
        <v>128</v>
      </c>
      <c r="AX432" s="25" t="s">
        <v>110</v>
      </c>
      <c r="AY432" s="25" t="s">
        <v>128</v>
      </c>
      <c r="AZ432" s="25" t="s">
        <v>128</v>
      </c>
      <c r="BA432" s="25" t="s">
        <v>128</v>
      </c>
      <c r="BB432" s="25" t="s">
        <v>110</v>
      </c>
      <c r="BC432" s="25" t="s">
        <v>128</v>
      </c>
      <c r="BD432" s="25" t="s">
        <v>110</v>
      </c>
      <c r="BE432" s="25" t="s">
        <v>110</v>
      </c>
      <c r="BF432" s="25" t="s">
        <v>110</v>
      </c>
      <c r="BG432" s="25" t="s">
        <v>110</v>
      </c>
      <c r="BH432" s="25" t="s">
        <v>128</v>
      </c>
      <c r="BI432" s="25" t="s">
        <v>114</v>
      </c>
      <c r="BJ432" s="23" t="s">
        <v>128</v>
      </c>
      <c r="BK432" t="s">
        <v>1042</v>
      </c>
      <c r="BL432" s="23" t="s">
        <v>1689</v>
      </c>
      <c r="BM432" s="28">
        <v>208667000</v>
      </c>
      <c r="BN432" s="72">
        <f t="shared" si="89"/>
        <v>0.16693359999999999</v>
      </c>
    </row>
    <row r="433" spans="1:66" ht="15">
      <c r="A433" s="28">
        <v>429</v>
      </c>
      <c r="B433" s="23" t="s">
        <v>1691</v>
      </c>
      <c r="C433" s="28" t="s">
        <v>1692</v>
      </c>
      <c r="D433" s="23" t="s">
        <v>1690</v>
      </c>
      <c r="E433" s="43">
        <f ca="1">IF(AW433="Y","Defaulted",IF(OR(IFERROR(_xlfn.XLOOKUP(I433,Library!$J:$J,Library!$P:$P),AK433)=6,IFERROR(_xlfn.XLOOKUP(I433,Library!$J:$J,Library!$P:$P),AK433)=7),"N/A",AO433))</f>
        <v>5</v>
      </c>
      <c r="F433" s="25" t="str">
        <f t="shared" si="82"/>
        <v>Y</v>
      </c>
      <c r="G433" s="25" t="str">
        <f t="shared" si="83"/>
        <v>Y</v>
      </c>
      <c r="H433" s="25" t="s">
        <v>128</v>
      </c>
      <c r="I433" s="29" t="s">
        <v>2063</v>
      </c>
      <c r="J433" s="44" t="str">
        <f t="shared" si="85"/>
        <v>应急可转债</v>
      </c>
      <c r="K433" s="23" t="s">
        <v>25</v>
      </c>
      <c r="L433" s="29">
        <v>104.94</v>
      </c>
      <c r="M433" s="29">
        <v>105.249</v>
      </c>
      <c r="N433" s="29">
        <v>8.6794345528859242</v>
      </c>
      <c r="O433" s="29">
        <v>8.654811452511046</v>
      </c>
      <c r="P433" s="30">
        <v>8</v>
      </c>
      <c r="Q433" s="27" t="s">
        <v>126</v>
      </c>
      <c r="R433" s="31">
        <v>4</v>
      </c>
      <c r="S433" s="25" t="s">
        <v>3650</v>
      </c>
      <c r="T433" s="25" t="s">
        <v>110</v>
      </c>
      <c r="U433" s="25" t="s">
        <v>3803</v>
      </c>
      <c r="V433" s="25" t="s">
        <v>128</v>
      </c>
      <c r="W433" s="23" t="s">
        <v>995</v>
      </c>
      <c r="X433" s="23" t="s">
        <v>996</v>
      </c>
      <c r="Y433" s="23" t="s">
        <v>993</v>
      </c>
      <c r="Z433" s="23" t="s">
        <v>1109</v>
      </c>
      <c r="AA433" s="23" t="s">
        <v>114</v>
      </c>
      <c r="AB433" s="23" t="s">
        <v>108</v>
      </c>
      <c r="AC433" s="23" t="s">
        <v>114</v>
      </c>
      <c r="AD433" s="25" t="str">
        <f t="shared" ca="1" si="84"/>
        <v>N/A</v>
      </c>
      <c r="AE433" s="32">
        <v>2000000000</v>
      </c>
      <c r="AF433" s="33">
        <f>VLOOKUP(J433,Library!A:B,2,0)</f>
        <v>5</v>
      </c>
      <c r="AG433" s="33">
        <f>VLOOKUP(J433,Library!A:G,7,0)</f>
        <v>3</v>
      </c>
      <c r="AH433" s="28">
        <f>VLOOKUP(W433,Library!W:X,2,0)</f>
        <v>5</v>
      </c>
      <c r="AI433" s="28">
        <f>VLOOKUP(X433,Library!Y:Z,2,0)</f>
        <v>5</v>
      </c>
      <c r="AJ433" s="28">
        <f>VLOOKUP(Y433,Library!AA:AB,2,0)</f>
        <v>4</v>
      </c>
      <c r="AK433" s="33">
        <f>IF(MAX(AH433,AI433,AJ433)=0,VLOOKUP(I433,Library!$J:$P,7,0),MAX(AH433,AI433,AJ433))</f>
        <v>5</v>
      </c>
      <c r="AL433" s="33">
        <f t="shared" ca="1" si="86"/>
        <v>5</v>
      </c>
      <c r="AM433" s="33">
        <f>VLOOKUP(AB433,Library!T:U,2,0)</f>
        <v>1</v>
      </c>
      <c r="AN433" s="34">
        <f t="shared" ca="1" si="87"/>
        <v>4.3</v>
      </c>
      <c r="AO433" s="33">
        <f t="shared" ca="1" si="88"/>
        <v>5</v>
      </c>
      <c r="AP433" s="28" t="s">
        <v>386</v>
      </c>
      <c r="AQ433" s="25" t="s">
        <v>128</v>
      </c>
      <c r="AR433" s="28" t="s">
        <v>2719</v>
      </c>
      <c r="AS433" s="28" t="s">
        <v>2720</v>
      </c>
      <c r="AT433" s="28" t="s">
        <v>1709</v>
      </c>
      <c r="AU433" s="23" t="s">
        <v>2775</v>
      </c>
      <c r="AV433" s="23" t="s">
        <v>130</v>
      </c>
      <c r="AW433" s="25" t="s">
        <v>128</v>
      </c>
      <c r="AX433" s="25" t="s">
        <v>110</v>
      </c>
      <c r="AY433" s="25" t="s">
        <v>128</v>
      </c>
      <c r="AZ433" s="25" t="s">
        <v>128</v>
      </c>
      <c r="BA433" s="25" t="s">
        <v>128</v>
      </c>
      <c r="BB433" s="25" t="s">
        <v>110</v>
      </c>
      <c r="BC433" s="25" t="s">
        <v>128</v>
      </c>
      <c r="BD433" s="25" t="s">
        <v>110</v>
      </c>
      <c r="BE433" s="25" t="s">
        <v>110</v>
      </c>
      <c r="BF433" s="25" t="s">
        <v>110</v>
      </c>
      <c r="BG433" s="25" t="s">
        <v>110</v>
      </c>
      <c r="BH433" s="25" t="s">
        <v>128</v>
      </c>
      <c r="BI433" s="25" t="s">
        <v>114</v>
      </c>
      <c r="BJ433" s="23" t="s">
        <v>128</v>
      </c>
      <c r="BK433" t="s">
        <v>1042</v>
      </c>
      <c r="BL433" s="23" t="s">
        <v>1691</v>
      </c>
      <c r="BM433" s="28">
        <v>64571000</v>
      </c>
      <c r="BN433" s="72">
        <f t="shared" si="89"/>
        <v>3.2285500000000002E-2</v>
      </c>
    </row>
    <row r="434" spans="1:66" ht="15">
      <c r="A434" s="28">
        <v>430</v>
      </c>
      <c r="B434" s="23" t="s">
        <v>1693</v>
      </c>
      <c r="C434" s="28" t="s">
        <v>1694</v>
      </c>
      <c r="D434" s="23" t="s">
        <v>1695</v>
      </c>
      <c r="E434" s="43">
        <f ca="1">IF(AW434="Y","Defaulted",IF(OR(IFERROR(_xlfn.XLOOKUP(I434,Library!$J:$J,Library!$P:$P),AK434)=6,IFERROR(_xlfn.XLOOKUP(I434,Library!$J:$J,Library!$P:$P),AK434)=7),"N/A",AO434))</f>
        <v>5</v>
      </c>
      <c r="F434" s="25" t="str">
        <f t="shared" si="82"/>
        <v>Y</v>
      </c>
      <c r="G434" s="25" t="str">
        <f t="shared" si="83"/>
        <v>Y</v>
      </c>
      <c r="H434" s="25" t="s">
        <v>128</v>
      </c>
      <c r="I434" s="29" t="s">
        <v>2010</v>
      </c>
      <c r="J434" s="44" t="str">
        <f t="shared" si="85"/>
        <v>应急可转债</v>
      </c>
      <c r="K434" s="23" t="s">
        <v>25</v>
      </c>
      <c r="L434" s="29">
        <v>93.679000000000002</v>
      </c>
      <c r="M434" s="29">
        <v>94.027000000000001</v>
      </c>
      <c r="N434" s="29">
        <v>7.3468316563812452</v>
      </c>
      <c r="O434" s="29">
        <v>7.3224254406242819</v>
      </c>
      <c r="P434" s="30">
        <v>4.75</v>
      </c>
      <c r="Q434" s="27" t="s">
        <v>126</v>
      </c>
      <c r="R434" s="31">
        <v>2</v>
      </c>
      <c r="S434" s="25" t="s">
        <v>3532</v>
      </c>
      <c r="T434" s="25" t="s">
        <v>110</v>
      </c>
      <c r="U434" s="25" t="s">
        <v>3804</v>
      </c>
      <c r="V434" s="25" t="s">
        <v>128</v>
      </c>
      <c r="W434" s="23" t="s">
        <v>995</v>
      </c>
      <c r="X434" s="23" t="s">
        <v>996</v>
      </c>
      <c r="Y434" s="23" t="s">
        <v>993</v>
      </c>
      <c r="Z434" s="23" t="s">
        <v>1109</v>
      </c>
      <c r="AA434" s="23" t="s">
        <v>114</v>
      </c>
      <c r="AB434" s="23" t="s">
        <v>108</v>
      </c>
      <c r="AC434" s="23" t="s">
        <v>114</v>
      </c>
      <c r="AD434" s="25" t="str">
        <f t="shared" ca="1" si="84"/>
        <v>N/A</v>
      </c>
      <c r="AE434" s="32">
        <v>1250000000</v>
      </c>
      <c r="AF434" s="33">
        <f>VLOOKUP(J434,Library!A:B,2,0)</f>
        <v>5</v>
      </c>
      <c r="AG434" s="33">
        <f>VLOOKUP(J434,Library!A:G,7,0)</f>
        <v>3</v>
      </c>
      <c r="AH434" s="28">
        <f>VLOOKUP(W434,Library!W:X,2,0)</f>
        <v>5</v>
      </c>
      <c r="AI434" s="28">
        <f>VLOOKUP(X434,Library!Y:Z,2,0)</f>
        <v>5</v>
      </c>
      <c r="AJ434" s="28">
        <f>VLOOKUP(Y434,Library!AA:AB,2,0)</f>
        <v>4</v>
      </c>
      <c r="AK434" s="33">
        <f>IF(MAX(AH434,AI434,AJ434)=0,VLOOKUP(I434,Library!$J:$P,7,0),MAX(AH434,AI434,AJ434))</f>
        <v>5</v>
      </c>
      <c r="AL434" s="33">
        <f t="shared" ca="1" si="86"/>
        <v>5</v>
      </c>
      <c r="AM434" s="33">
        <f>VLOOKUP(AB434,Library!T:U,2,0)</f>
        <v>1</v>
      </c>
      <c r="AN434" s="34">
        <f t="shared" ca="1" si="87"/>
        <v>4.3</v>
      </c>
      <c r="AO434" s="33">
        <f t="shared" ca="1" si="88"/>
        <v>5</v>
      </c>
      <c r="AP434" s="28" t="s">
        <v>136</v>
      </c>
      <c r="AQ434" s="25" t="s">
        <v>128</v>
      </c>
      <c r="AR434" s="28" t="s">
        <v>2671</v>
      </c>
      <c r="AS434" s="28" t="s">
        <v>2672</v>
      </c>
      <c r="AT434" s="28" t="s">
        <v>1867</v>
      </c>
      <c r="AU434" s="23" t="s">
        <v>2776</v>
      </c>
      <c r="AV434" s="23" t="s">
        <v>130</v>
      </c>
      <c r="AW434" s="25" t="s">
        <v>128</v>
      </c>
      <c r="AX434" s="25" t="s">
        <v>110</v>
      </c>
      <c r="AY434" s="25" t="s">
        <v>128</v>
      </c>
      <c r="AZ434" s="25" t="s">
        <v>128</v>
      </c>
      <c r="BA434" s="25" t="s">
        <v>128</v>
      </c>
      <c r="BB434" s="25" t="s">
        <v>110</v>
      </c>
      <c r="BC434" s="25" t="s">
        <v>128</v>
      </c>
      <c r="BD434" s="25" t="s">
        <v>110</v>
      </c>
      <c r="BE434" s="25" t="s">
        <v>110</v>
      </c>
      <c r="BF434" s="25" t="s">
        <v>110</v>
      </c>
      <c r="BG434" s="25" t="s">
        <v>110</v>
      </c>
      <c r="BH434" s="25" t="s">
        <v>128</v>
      </c>
      <c r="BI434" s="25" t="s">
        <v>114</v>
      </c>
      <c r="BJ434" s="23" t="s">
        <v>128</v>
      </c>
      <c r="BK434" t="s">
        <v>1042</v>
      </c>
      <c r="BL434" s="23" t="s">
        <v>1693</v>
      </c>
      <c r="BM434" s="28">
        <v>102468000</v>
      </c>
      <c r="BN434" s="72">
        <f t="shared" si="89"/>
        <v>8.1974400000000003E-2</v>
      </c>
    </row>
    <row r="435" spans="1:66" ht="14.25" customHeight="1">
      <c r="A435" s="28">
        <v>431</v>
      </c>
      <c r="B435" s="23" t="s">
        <v>2819</v>
      </c>
      <c r="C435" s="28" t="s">
        <v>2820</v>
      </c>
      <c r="D435" s="23" t="s">
        <v>2816</v>
      </c>
      <c r="E435" s="43" t="str">
        <f>IF(AW435="Y","Defaulted",IF(OR(IFERROR(_xlfn.XLOOKUP(I435,Library!$J:$J,Library!$P:$P),AK435)=6,IFERROR(_xlfn.XLOOKUP(I435,Library!$J:$J,Library!$P:$P),AK435)=7),"N/A",AO435))</f>
        <v>N/A</v>
      </c>
      <c r="F435" s="25" t="str">
        <f t="shared" si="82"/>
        <v>N</v>
      </c>
      <c r="G435" s="25" t="str">
        <f t="shared" si="83"/>
        <v>N</v>
      </c>
      <c r="H435" s="25" t="s">
        <v>128</v>
      </c>
      <c r="I435" s="29" t="s">
        <v>2817</v>
      </c>
      <c r="J435" s="44" t="str">
        <f t="shared" si="85"/>
        <v>非投资级/无评级优先普通债</v>
      </c>
      <c r="K435" s="23" t="s">
        <v>2790</v>
      </c>
      <c r="L435" s="29">
        <v>99.900999999999996</v>
      </c>
      <c r="M435" s="29">
        <v>99.980999999999995</v>
      </c>
      <c r="N435" s="29">
        <v>5.5154468560641279</v>
      </c>
      <c r="O435" s="29">
        <v>4.8681045232917928</v>
      </c>
      <c r="P435" s="30">
        <v>4.8</v>
      </c>
      <c r="Q435" s="27" t="s">
        <v>107</v>
      </c>
      <c r="R435" s="31">
        <v>2</v>
      </c>
      <c r="S435" s="25" t="s">
        <v>3760</v>
      </c>
      <c r="T435" s="25" t="s">
        <v>128</v>
      </c>
      <c r="U435" s="25" t="s">
        <v>3496</v>
      </c>
      <c r="V435" s="25" t="s">
        <v>128</v>
      </c>
      <c r="W435" s="23" t="s">
        <v>8</v>
      </c>
      <c r="X435" s="23" t="s">
        <v>8</v>
      </c>
      <c r="Y435" s="23" t="s">
        <v>8</v>
      </c>
      <c r="Z435" s="23" t="s">
        <v>1066</v>
      </c>
      <c r="AA435" s="23" t="s">
        <v>1041</v>
      </c>
      <c r="AB435" s="23" t="s">
        <v>108</v>
      </c>
      <c r="AC435" s="23" t="s">
        <v>2357</v>
      </c>
      <c r="AD435" s="25">
        <f t="shared" ref="AD435:AD476" ca="1" si="90">IF(AC435="N/A","N/A",(AC435-TODAY())/365)</f>
        <v>0.13424657534246576</v>
      </c>
      <c r="AE435" s="32">
        <v>350000000</v>
      </c>
      <c r="AF435" s="33">
        <f>VLOOKUP(J435,Library!A:B,2,0)</f>
        <v>3</v>
      </c>
      <c r="AG435" s="33">
        <f>VLOOKUP(J435,Library!A:G,7,0)</f>
        <v>3</v>
      </c>
      <c r="AH435" s="28" t="str">
        <f>VLOOKUP(W435,Library!W:X,2,0)</f>
        <v>N/A</v>
      </c>
      <c r="AI435" s="28" t="str">
        <f>VLOOKUP(X435,Library!Y:Z,2,0)</f>
        <v>N/A</v>
      </c>
      <c r="AJ435" s="28" t="str">
        <f>VLOOKUP(Y435,Library!AA:AB,2,0)</f>
        <v>N/A</v>
      </c>
      <c r="AK435" s="33">
        <f>IF(MAX(AH435,AI435,AJ435)=0,VLOOKUP(I435,Library!$J:$P,7,0),MAX(AH435,AI435,AJ435))</f>
        <v>7</v>
      </c>
      <c r="AL435" s="33">
        <f t="shared" ca="1" si="86"/>
        <v>2</v>
      </c>
      <c r="AM435" s="33">
        <f>VLOOKUP(AB435,Library!T:U,2,0)</f>
        <v>1</v>
      </c>
      <c r="AN435" s="34">
        <f t="shared" ca="1" si="87"/>
        <v>3.8</v>
      </c>
      <c r="AO435" s="33">
        <f t="shared" ca="1" si="88"/>
        <v>5</v>
      </c>
      <c r="AP435" s="46" t="s">
        <v>127</v>
      </c>
      <c r="AQ435" s="28" t="s">
        <v>128</v>
      </c>
      <c r="AR435" s="28" t="s">
        <v>2823</v>
      </c>
      <c r="AS435" s="28" t="s">
        <v>2824</v>
      </c>
      <c r="AT435" s="28" t="s">
        <v>2825</v>
      </c>
      <c r="AU435" s="25" t="s">
        <v>114</v>
      </c>
      <c r="AV435" s="23" t="s">
        <v>115</v>
      </c>
      <c r="AW435" s="25" t="s">
        <v>128</v>
      </c>
      <c r="AX435" s="28" t="s">
        <v>128</v>
      </c>
      <c r="AY435" s="28" t="s">
        <v>128</v>
      </c>
      <c r="AZ435" s="28" t="s">
        <v>128</v>
      </c>
      <c r="BA435" s="28" t="s">
        <v>128</v>
      </c>
      <c r="BB435" s="28" t="s">
        <v>128</v>
      </c>
      <c r="BC435" s="28" t="s">
        <v>128</v>
      </c>
      <c r="BD435" s="28" t="s">
        <v>128</v>
      </c>
      <c r="BE435" s="28" t="s">
        <v>128</v>
      </c>
      <c r="BF435" s="25" t="s">
        <v>128</v>
      </c>
      <c r="BG435" s="23" t="s">
        <v>128</v>
      </c>
      <c r="BH435" s="23" t="s">
        <v>128</v>
      </c>
      <c r="BI435" s="28" t="s">
        <v>114</v>
      </c>
      <c r="BJ435" s="23" t="s">
        <v>128</v>
      </c>
      <c r="BK435" t="s">
        <v>1113</v>
      </c>
      <c r="BL435" s="23" t="s">
        <v>2819</v>
      </c>
      <c r="BM435" s="28">
        <v>34410000</v>
      </c>
      <c r="BN435" s="72">
        <f t="shared" si="89"/>
        <v>9.8314285714285715E-2</v>
      </c>
    </row>
    <row r="436" spans="1:66" ht="15">
      <c r="A436" s="28">
        <v>432</v>
      </c>
      <c r="B436" s="23" t="s">
        <v>2846</v>
      </c>
      <c r="C436" s="28" t="s">
        <v>2917</v>
      </c>
      <c r="D436" s="23" t="s">
        <v>1686</v>
      </c>
      <c r="E436" s="43">
        <f ca="1">IF(AW436="Y","Defaulted",IF(OR(IFERROR(_xlfn.XLOOKUP(I436,Library!$J:$J,Library!$P:$P),AK436)=6,IFERROR(_xlfn.XLOOKUP(I436,Library!$J:$J,Library!$P:$P),AK436)=7),"N/A",AO436))</f>
        <v>5</v>
      </c>
      <c r="F436" s="25" t="str">
        <f t="shared" si="82"/>
        <v>Y</v>
      </c>
      <c r="G436" s="25" t="str">
        <f t="shared" si="83"/>
        <v>Y</v>
      </c>
      <c r="H436" s="25" t="s">
        <v>128</v>
      </c>
      <c r="I436" s="29" t="s">
        <v>2002</v>
      </c>
      <c r="J436" s="44" t="str">
        <f t="shared" ref="J436:J473" si="91">IF(AQ436="Y","存款证",
IF(BF436="Y","应急可转债",
IF(BK436="Government","主权债",
IF(AND(BF436="N",BE436="Y"),"永续债/优先股",
IF(AND(BF436="N",BG436="Y"),"保释债（Bail in feature）",
IF(AND(BF436="N",OR(AY436="Y",AZ436="5")),"可转换/可交换债券",
IF(AND(BF436="N",BE436="N",BG436="N",BH436="Y"),"多担保人债券",
IF(AND(AK436&lt;5,T436="N",V436="N",AX436="N"),"投资级别优先普通债",
IF(AND(AK436&lt;5,OR(T436="Y",V436="Y"),AX436="N"),"投资级别优先可赎回/可售回债",
IF(AND(AK436&lt;5,T436="N",V436="N",AX436="Y"),"投资级别次级普通债",
IF(AND(AK436&lt;5,OR(T436="Y",V436="Y"),AX436="Y"),"投资级别次级可赎回/可售回债",
IF(AND(OR(AK436=5,AK436=6,AK436=7),T436="N",V436="N",AX436="N"),"非投资级/无评级优先普通债",
IF(AND(OR(AK436=5,AK436=6,AK436=7),OR(T436="Y",V436="Y"),AX436="N"),"非投资级/无评级优先可赎回/可售回债",
IF(AND(OR(AK436=5,AK436=6,AK436=7),T436="N",V436="N",AX436="Y"),"非投资级/无评级次级普通债",
IF(AND(OR(AK436=5,AK436=6,AK436=7),OR(T436="Y",V436="Y"),AX436="Y"),"非投资级/无评级次级可赎回/可售回债")))))))))))))))</f>
        <v>应急可转债</v>
      </c>
      <c r="K436" s="27" t="s">
        <v>25</v>
      </c>
      <c r="L436" s="29">
        <v>106.739</v>
      </c>
      <c r="M436" s="29">
        <v>107.024</v>
      </c>
      <c r="N436" s="29">
        <v>7.3513229858623008</v>
      </c>
      <c r="O436" s="29">
        <v>7.3316088352181739</v>
      </c>
      <c r="P436" s="30">
        <v>8</v>
      </c>
      <c r="Q436" s="27" t="s">
        <v>126</v>
      </c>
      <c r="R436" s="31">
        <v>2</v>
      </c>
      <c r="S436" s="25" t="s">
        <v>3623</v>
      </c>
      <c r="T436" s="25" t="s">
        <v>110</v>
      </c>
      <c r="U436" s="25" t="s">
        <v>3805</v>
      </c>
      <c r="V436" s="25" t="s">
        <v>128</v>
      </c>
      <c r="W436" s="23" t="s">
        <v>993</v>
      </c>
      <c r="X436" s="23" t="s">
        <v>996</v>
      </c>
      <c r="Y436" s="23" t="s">
        <v>989</v>
      </c>
      <c r="Z436" s="23" t="s">
        <v>1109</v>
      </c>
      <c r="AA436" s="23" t="s">
        <v>114</v>
      </c>
      <c r="AB436" s="23" t="s">
        <v>108</v>
      </c>
      <c r="AC436" s="23" t="s">
        <v>114</v>
      </c>
      <c r="AD436" s="25" t="str">
        <f t="shared" ca="1" si="90"/>
        <v>N/A</v>
      </c>
      <c r="AE436" s="32">
        <v>1500000000</v>
      </c>
      <c r="AF436" s="33">
        <f>VLOOKUP(J436,Library!A:B,2,0)</f>
        <v>5</v>
      </c>
      <c r="AG436" s="33">
        <f>VLOOKUP(J436,Library!A:G,7,0)</f>
        <v>3</v>
      </c>
      <c r="AH436" s="28">
        <f>VLOOKUP(W436,Library!W:X,2,0)</f>
        <v>4</v>
      </c>
      <c r="AI436" s="28">
        <f>VLOOKUP(X436,Library!Y:Z,2,0)</f>
        <v>5</v>
      </c>
      <c r="AJ436" s="28">
        <f>VLOOKUP(Y436,Library!AA:AB,2,0)</f>
        <v>4</v>
      </c>
      <c r="AK436" s="33">
        <f>IF(MAX(AH436,AI436,AJ436)=0,VLOOKUP(I436,Library!$J:$P,7,0),MAX(AH436,AI436,AJ436))</f>
        <v>5</v>
      </c>
      <c r="AL436" s="33">
        <f t="shared" ca="1" si="86"/>
        <v>5</v>
      </c>
      <c r="AM436" s="33">
        <f>VLOOKUP(AB436,Library!T:U,2,0)</f>
        <v>1</v>
      </c>
      <c r="AN436" s="34">
        <f t="shared" ca="1" si="87"/>
        <v>4.3</v>
      </c>
      <c r="AO436" s="33">
        <f t="shared" ca="1" si="88"/>
        <v>5</v>
      </c>
      <c r="AP436" s="28" t="s">
        <v>136</v>
      </c>
      <c r="AQ436" s="25" t="s">
        <v>128</v>
      </c>
      <c r="AR436" s="28" t="s">
        <v>2647</v>
      </c>
      <c r="AS436" s="28" t="s">
        <v>2648</v>
      </c>
      <c r="AT436" s="28" t="s">
        <v>863</v>
      </c>
      <c r="AU436" s="23" t="s">
        <v>3062</v>
      </c>
      <c r="AV436" s="23" t="s">
        <v>130</v>
      </c>
      <c r="AW436" s="25" t="s">
        <v>128</v>
      </c>
      <c r="AX436" s="25" t="s">
        <v>110</v>
      </c>
      <c r="AY436" s="25" t="s">
        <v>128</v>
      </c>
      <c r="AZ436" s="25" t="s">
        <v>128</v>
      </c>
      <c r="BA436" s="25" t="s">
        <v>128</v>
      </c>
      <c r="BB436" s="25" t="s">
        <v>110</v>
      </c>
      <c r="BC436" s="25" t="s">
        <v>128</v>
      </c>
      <c r="BD436" s="25" t="s">
        <v>110</v>
      </c>
      <c r="BE436" s="25" t="s">
        <v>110</v>
      </c>
      <c r="BF436" s="25" t="s">
        <v>110</v>
      </c>
      <c r="BG436" s="25" t="s">
        <v>110</v>
      </c>
      <c r="BH436" s="25" t="s">
        <v>128</v>
      </c>
      <c r="BI436" s="25" t="s">
        <v>114</v>
      </c>
      <c r="BJ436" s="23" t="s">
        <v>128</v>
      </c>
      <c r="BK436" t="s">
        <v>1042</v>
      </c>
      <c r="BL436" s="23" t="s">
        <v>2846</v>
      </c>
      <c r="BM436" s="28">
        <v>92746000</v>
      </c>
      <c r="BN436" s="72">
        <f t="shared" si="89"/>
        <v>6.1830666666666666E-2</v>
      </c>
    </row>
    <row r="437" spans="1:66" ht="15">
      <c r="A437" s="28">
        <v>433</v>
      </c>
      <c r="B437" s="23" t="s">
        <v>2847</v>
      </c>
      <c r="C437" s="28" t="s">
        <v>2918</v>
      </c>
      <c r="D437" s="23" t="s">
        <v>1819</v>
      </c>
      <c r="E437" s="43">
        <f ca="1">IF(AW437="Y","Defaulted",IF(OR(IFERROR(_xlfn.XLOOKUP(I437,Library!$J:$J,Library!$P:$P),AK437)=6,IFERROR(_xlfn.XLOOKUP(I437,Library!$J:$J,Library!$P:$P),AK437)=7),"N/A",AO437))</f>
        <v>3</v>
      </c>
      <c r="F437" s="25" t="str">
        <f t="shared" si="82"/>
        <v>Y</v>
      </c>
      <c r="G437" s="25" t="str">
        <f t="shared" si="83"/>
        <v>N</v>
      </c>
      <c r="H437" s="25" t="s">
        <v>128</v>
      </c>
      <c r="I437" s="29" t="s">
        <v>1925</v>
      </c>
      <c r="J437" s="44" t="str">
        <f t="shared" si="91"/>
        <v>投资级别优先可赎回/可售回债</v>
      </c>
      <c r="K437" s="27" t="s">
        <v>21</v>
      </c>
      <c r="L437" s="29">
        <v>98.906999999999996</v>
      </c>
      <c r="M437" s="29">
        <v>99.016000000000005</v>
      </c>
      <c r="N437" s="29">
        <v>4.3215232646878405</v>
      </c>
      <c r="O437" s="29">
        <v>4.2388304067026326</v>
      </c>
      <c r="P437" s="30">
        <v>3.5</v>
      </c>
      <c r="Q437" s="27" t="s">
        <v>107</v>
      </c>
      <c r="R437" s="31">
        <v>2</v>
      </c>
      <c r="S437" s="25" t="s">
        <v>3661</v>
      </c>
      <c r="T437" s="25" t="s">
        <v>110</v>
      </c>
      <c r="U437" s="25" t="s">
        <v>3806</v>
      </c>
      <c r="V437" s="25" t="s">
        <v>128</v>
      </c>
      <c r="W437" s="23" t="s">
        <v>980</v>
      </c>
      <c r="X437" s="23" t="s">
        <v>8</v>
      </c>
      <c r="Y437" s="23" t="s">
        <v>980</v>
      </c>
      <c r="Z437" s="23" t="s">
        <v>1066</v>
      </c>
      <c r="AA437" s="23" t="s">
        <v>114</v>
      </c>
      <c r="AB437" s="23" t="s">
        <v>108</v>
      </c>
      <c r="AC437" s="23" t="s">
        <v>3020</v>
      </c>
      <c r="AD437" s="25">
        <f t="shared" ca="1" si="90"/>
        <v>1.3863013698630138</v>
      </c>
      <c r="AE437" s="32">
        <v>700000000</v>
      </c>
      <c r="AF437" s="33">
        <f>VLOOKUP(J437,Library!A:B,2,0)</f>
        <v>1</v>
      </c>
      <c r="AG437" s="33">
        <f>VLOOKUP(J437,Library!A:G,7,0)</f>
        <v>3</v>
      </c>
      <c r="AH437" s="28">
        <f>VLOOKUP(W437,Library!W:X,2,0)</f>
        <v>3</v>
      </c>
      <c r="AI437" s="28" t="str">
        <f>VLOOKUP(X437,Library!Y:Z,2,0)</f>
        <v>N/A</v>
      </c>
      <c r="AJ437" s="28">
        <f>VLOOKUP(Y437,Library!AA:AB,2,0)</f>
        <v>3</v>
      </c>
      <c r="AK437" s="33">
        <f>IF(MAX(AH437,AI437,AJ437)=0,VLOOKUP(I437,Library!$J:$P,7,0),MAX(AH437,AI437,AJ437))</f>
        <v>3</v>
      </c>
      <c r="AL437" s="33">
        <f t="shared" ca="1" si="86"/>
        <v>3</v>
      </c>
      <c r="AM437" s="33">
        <f>VLOOKUP(AB437,Library!T:U,2,0)</f>
        <v>1</v>
      </c>
      <c r="AN437" s="34">
        <f t="shared" ca="1" si="87"/>
        <v>2.2000000000000002</v>
      </c>
      <c r="AO437" s="33">
        <f t="shared" ca="1" si="88"/>
        <v>3</v>
      </c>
      <c r="AP437" s="28" t="s">
        <v>136</v>
      </c>
      <c r="AQ437" s="25" t="s">
        <v>128</v>
      </c>
      <c r="AR437" s="28" t="s">
        <v>111</v>
      </c>
      <c r="AS437" s="28" t="s">
        <v>2506</v>
      </c>
      <c r="AT437" s="28" t="s">
        <v>1819</v>
      </c>
      <c r="AU437" s="23" t="s">
        <v>3063</v>
      </c>
      <c r="AV437" s="23" t="s">
        <v>35</v>
      </c>
      <c r="AW437" s="25" t="s">
        <v>128</v>
      </c>
      <c r="AX437" s="25" t="s">
        <v>128</v>
      </c>
      <c r="AY437" s="25" t="s">
        <v>128</v>
      </c>
      <c r="AZ437" s="25" t="s">
        <v>128</v>
      </c>
      <c r="BA437" s="25" t="s">
        <v>128</v>
      </c>
      <c r="BB437" s="25" t="s">
        <v>128</v>
      </c>
      <c r="BC437" s="25" t="s">
        <v>128</v>
      </c>
      <c r="BD437" s="25" t="s">
        <v>128</v>
      </c>
      <c r="BE437" s="25" t="s">
        <v>128</v>
      </c>
      <c r="BF437" s="25" t="s">
        <v>128</v>
      </c>
      <c r="BG437" s="25" t="s">
        <v>128</v>
      </c>
      <c r="BH437" s="25" t="s">
        <v>128</v>
      </c>
      <c r="BI437" s="25" t="s">
        <v>114</v>
      </c>
      <c r="BJ437" s="23" t="s">
        <v>128</v>
      </c>
      <c r="BK437" t="s">
        <v>1042</v>
      </c>
      <c r="BL437" s="23" t="s">
        <v>2847</v>
      </c>
      <c r="BM437" s="28">
        <v>5600000</v>
      </c>
      <c r="BN437" s="72">
        <f t="shared" si="89"/>
        <v>8.0000000000000002E-3</v>
      </c>
    </row>
    <row r="438" spans="1:66" ht="15">
      <c r="A438" s="28">
        <v>434</v>
      </c>
      <c r="B438" s="23" t="s">
        <v>2848</v>
      </c>
      <c r="C438" s="28" t="s">
        <v>2919</v>
      </c>
      <c r="D438" s="23" t="s">
        <v>1826</v>
      </c>
      <c r="E438" s="43">
        <f ca="1">IF(AW438="Y","Defaulted",IF(OR(IFERROR(_xlfn.XLOOKUP(I438,Library!$J:$J,Library!$P:$P),AK438)=6,IFERROR(_xlfn.XLOOKUP(I438,Library!$J:$J,Library!$P:$P),AK438)=7),"N/A",AO438))</f>
        <v>3</v>
      </c>
      <c r="F438" s="25" t="str">
        <f t="shared" si="82"/>
        <v>Y</v>
      </c>
      <c r="G438" s="25" t="str">
        <f t="shared" si="83"/>
        <v>N</v>
      </c>
      <c r="H438" s="25" t="s">
        <v>128</v>
      </c>
      <c r="I438" s="29" t="s">
        <v>1934</v>
      </c>
      <c r="J438" s="44" t="str">
        <f t="shared" si="91"/>
        <v>投资级别优先可赎回/可售回债</v>
      </c>
      <c r="K438" s="27" t="s">
        <v>20</v>
      </c>
      <c r="L438" s="29">
        <v>92.887</v>
      </c>
      <c r="M438" s="29">
        <v>92.988</v>
      </c>
      <c r="N438" s="29">
        <v>4.6997265570354241</v>
      </c>
      <c r="O438" s="29">
        <v>4.6745434439342377</v>
      </c>
      <c r="P438" s="30">
        <v>3</v>
      </c>
      <c r="Q438" s="27" t="s">
        <v>107</v>
      </c>
      <c r="R438" s="31">
        <v>2</v>
      </c>
      <c r="S438" s="25" t="s">
        <v>3807</v>
      </c>
      <c r="T438" s="25" t="s">
        <v>110</v>
      </c>
      <c r="U438" s="25" t="s">
        <v>3808</v>
      </c>
      <c r="V438" s="25" t="s">
        <v>128</v>
      </c>
      <c r="W438" s="23" t="s">
        <v>984</v>
      </c>
      <c r="X438" s="23" t="s">
        <v>8</v>
      </c>
      <c r="Y438" s="23" t="s">
        <v>980</v>
      </c>
      <c r="Z438" s="23" t="s">
        <v>1066</v>
      </c>
      <c r="AA438" s="23" t="s">
        <v>1041</v>
      </c>
      <c r="AB438" s="23" t="s">
        <v>108</v>
      </c>
      <c r="AC438" s="23" t="s">
        <v>3021</v>
      </c>
      <c r="AD438" s="25">
        <f t="shared" ca="1" si="90"/>
        <v>4.7287671232876711</v>
      </c>
      <c r="AE438" s="32">
        <v>800000000</v>
      </c>
      <c r="AF438" s="33">
        <f>VLOOKUP(J438,Library!A:B,2,0)</f>
        <v>1</v>
      </c>
      <c r="AG438" s="33">
        <f>VLOOKUP(J438,Library!A:G,7,0)</f>
        <v>3</v>
      </c>
      <c r="AH438" s="28">
        <f>VLOOKUP(W438,Library!W:X,2,0)</f>
        <v>4</v>
      </c>
      <c r="AI438" s="28" t="str">
        <f>VLOOKUP(X438,Library!Y:Z,2,0)</f>
        <v>N/A</v>
      </c>
      <c r="AJ438" s="28">
        <f>VLOOKUP(Y438,Library!AA:AB,2,0)</f>
        <v>3</v>
      </c>
      <c r="AK438" s="33">
        <f>IF(MAX(AH438,AI438,AJ438)=0,VLOOKUP(I438,Library!$J:$P,7,0),MAX(AH438,AI438,AJ438))</f>
        <v>4</v>
      </c>
      <c r="AL438" s="33">
        <f t="shared" ca="1" si="86"/>
        <v>3</v>
      </c>
      <c r="AM438" s="33">
        <f>VLOOKUP(AB438,Library!T:U,2,0)</f>
        <v>1</v>
      </c>
      <c r="AN438" s="34">
        <f t="shared" ca="1" si="87"/>
        <v>2.4500000000000002</v>
      </c>
      <c r="AO438" s="33">
        <f t="shared" ca="1" si="88"/>
        <v>3</v>
      </c>
      <c r="AP438" s="28" t="s">
        <v>127</v>
      </c>
      <c r="AQ438" s="25" t="s">
        <v>128</v>
      </c>
      <c r="AR438" s="28" t="s">
        <v>111</v>
      </c>
      <c r="AS438" s="28" t="s">
        <v>2520</v>
      </c>
      <c r="AT438" s="28" t="s">
        <v>1826</v>
      </c>
      <c r="AU438" s="23" t="s">
        <v>3064</v>
      </c>
      <c r="AV438" s="23" t="s">
        <v>35</v>
      </c>
      <c r="AW438" s="25" t="s">
        <v>128</v>
      </c>
      <c r="AX438" s="25" t="s">
        <v>128</v>
      </c>
      <c r="AY438" s="25" t="s">
        <v>128</v>
      </c>
      <c r="AZ438" s="25" t="s">
        <v>128</v>
      </c>
      <c r="BA438" s="25" t="s">
        <v>128</v>
      </c>
      <c r="BB438" s="25" t="s">
        <v>128</v>
      </c>
      <c r="BC438" s="25" t="s">
        <v>128</v>
      </c>
      <c r="BD438" s="25" t="s">
        <v>128</v>
      </c>
      <c r="BE438" s="25" t="s">
        <v>128</v>
      </c>
      <c r="BF438" s="25" t="s">
        <v>128</v>
      </c>
      <c r="BG438" s="25" t="s">
        <v>128</v>
      </c>
      <c r="BH438" s="25" t="s">
        <v>128</v>
      </c>
      <c r="BI438" s="25" t="s">
        <v>114</v>
      </c>
      <c r="BJ438" s="23" t="s">
        <v>128</v>
      </c>
      <c r="BK438" t="s">
        <v>1042</v>
      </c>
      <c r="BL438" s="23" t="s">
        <v>2848</v>
      </c>
      <c r="BM438" s="28">
        <v>35625000</v>
      </c>
      <c r="BN438" s="72">
        <f t="shared" si="89"/>
        <v>4.4531250000000001E-2</v>
      </c>
    </row>
    <row r="439" spans="1:66" ht="15">
      <c r="A439" s="28">
        <v>435</v>
      </c>
      <c r="B439" s="23" t="s">
        <v>2849</v>
      </c>
      <c r="C439" s="28" t="s">
        <v>2920</v>
      </c>
      <c r="D439" s="23" t="s">
        <v>3450</v>
      </c>
      <c r="E439" s="43" t="str">
        <f>IF(AW439="Y","Defaulted",IF(OR(IFERROR(_xlfn.XLOOKUP(I439,Library!$J:$J,Library!$P:$P),AK439)=6,IFERROR(_xlfn.XLOOKUP(I439,Library!$J:$J,Library!$P:$P),AK439)=7),"N/A",AO439))</f>
        <v>N/A</v>
      </c>
      <c r="F439" s="25" t="str">
        <f t="shared" si="82"/>
        <v>Y</v>
      </c>
      <c r="G439" s="25" t="str">
        <f t="shared" si="83"/>
        <v>Y</v>
      </c>
      <c r="H439" s="25" t="s">
        <v>128</v>
      </c>
      <c r="I439" s="29" t="s">
        <v>2977</v>
      </c>
      <c r="J439" s="44" t="str">
        <f t="shared" si="91"/>
        <v>应急可转债</v>
      </c>
      <c r="K439" s="27" t="s">
        <v>20</v>
      </c>
      <c r="L439" s="29">
        <v>99.783000000000001</v>
      </c>
      <c r="M439" s="29">
        <v>99.923000000000002</v>
      </c>
      <c r="N439" s="29">
        <v>7.1969749584475453</v>
      </c>
      <c r="O439" s="29">
        <v>7.1870271058666431</v>
      </c>
      <c r="P439" s="30">
        <v>4.4000000000000004</v>
      </c>
      <c r="Q439" s="27" t="s">
        <v>126</v>
      </c>
      <c r="R439" s="31">
        <v>1</v>
      </c>
      <c r="S439" s="25" t="s">
        <v>3785</v>
      </c>
      <c r="T439" s="25" t="s">
        <v>110</v>
      </c>
      <c r="U439" s="25" t="s">
        <v>3785</v>
      </c>
      <c r="V439" s="25" t="s">
        <v>128</v>
      </c>
      <c r="W439" s="23" t="s">
        <v>8</v>
      </c>
      <c r="X439" s="23" t="s">
        <v>1003</v>
      </c>
      <c r="Y439" s="23" t="s">
        <v>8</v>
      </c>
      <c r="Z439" s="23" t="s">
        <v>1109</v>
      </c>
      <c r="AA439" s="23" t="s">
        <v>114</v>
      </c>
      <c r="AB439" s="23" t="s">
        <v>108</v>
      </c>
      <c r="AC439" s="23" t="s">
        <v>114</v>
      </c>
      <c r="AD439" s="25" t="str">
        <f t="shared" ca="1" si="90"/>
        <v>N/A</v>
      </c>
      <c r="AE439" s="32">
        <v>1700000000</v>
      </c>
      <c r="AF439" s="33">
        <f>VLOOKUP(J439,Library!A:B,2,0)</f>
        <v>5</v>
      </c>
      <c r="AG439" s="33">
        <f>VLOOKUP(J439,Library!A:G,7,0)</f>
        <v>3</v>
      </c>
      <c r="AH439" s="28" t="str">
        <f>VLOOKUP(W439,Library!W:X,2,0)</f>
        <v>N/A</v>
      </c>
      <c r="AI439" s="28">
        <f>VLOOKUP(X439,Library!Y:Z,2,0)</f>
        <v>6</v>
      </c>
      <c r="AJ439" s="28" t="str">
        <f>VLOOKUP(Y439,Library!AA:AB,2,0)</f>
        <v>N/A</v>
      </c>
      <c r="AK439" s="33">
        <f>IF(MAX(AH439,AI439,AJ439)=0,VLOOKUP(I439,Library!$J:$P,7,0),MAX(AH439,AI439,AJ439))</f>
        <v>6</v>
      </c>
      <c r="AL439" s="33">
        <f t="shared" ca="1" si="86"/>
        <v>5</v>
      </c>
      <c r="AM439" s="33">
        <f>VLOOKUP(AB439,Library!T:U,2,0)</f>
        <v>1</v>
      </c>
      <c r="AN439" s="34">
        <f t="shared" ca="1" si="87"/>
        <v>4.55</v>
      </c>
      <c r="AO439" s="33">
        <f t="shared" ca="1" si="88"/>
        <v>5</v>
      </c>
      <c r="AP439" s="28" t="s">
        <v>127</v>
      </c>
      <c r="AQ439" s="25" t="s">
        <v>128</v>
      </c>
      <c r="AR439" s="28" t="s">
        <v>111</v>
      </c>
      <c r="AS439" s="28" t="s">
        <v>3065</v>
      </c>
      <c r="AT439" s="28" t="s">
        <v>3066</v>
      </c>
      <c r="AU439" s="23" t="s">
        <v>3067</v>
      </c>
      <c r="AV439" s="23" t="s">
        <v>130</v>
      </c>
      <c r="AW439" s="25" t="s">
        <v>128</v>
      </c>
      <c r="AX439" s="25" t="s">
        <v>110</v>
      </c>
      <c r="AY439" s="25" t="s">
        <v>128</v>
      </c>
      <c r="AZ439" s="25" t="s">
        <v>128</v>
      </c>
      <c r="BA439" s="25" t="s">
        <v>128</v>
      </c>
      <c r="BB439" s="25" t="s">
        <v>110</v>
      </c>
      <c r="BC439" s="25" t="s">
        <v>128</v>
      </c>
      <c r="BD439" s="25" t="s">
        <v>110</v>
      </c>
      <c r="BE439" s="25" t="s">
        <v>110</v>
      </c>
      <c r="BF439" s="25" t="s">
        <v>110</v>
      </c>
      <c r="BG439" s="25" t="s">
        <v>128</v>
      </c>
      <c r="BH439" s="25" t="s">
        <v>128</v>
      </c>
      <c r="BI439" s="25" t="s">
        <v>114</v>
      </c>
      <c r="BJ439" s="23" t="s">
        <v>128</v>
      </c>
      <c r="BK439" t="s">
        <v>1042</v>
      </c>
      <c r="BL439" s="23" t="s">
        <v>2849</v>
      </c>
      <c r="BM439" s="28">
        <v>251300000</v>
      </c>
      <c r="BN439" s="72">
        <f t="shared" si="89"/>
        <v>0.14782352941176471</v>
      </c>
    </row>
    <row r="440" spans="1:66" ht="15">
      <c r="A440" s="28">
        <v>436</v>
      </c>
      <c r="B440" s="23" t="s">
        <v>2850</v>
      </c>
      <c r="C440" s="28" t="s">
        <v>2921</v>
      </c>
      <c r="D440" s="23" t="s">
        <v>1804</v>
      </c>
      <c r="E440" s="43">
        <f ca="1">IF(AW440="Y","Defaulted",IF(OR(IFERROR(_xlfn.XLOOKUP(I440,Library!$J:$J,Library!$P:$P),AK440)=6,IFERROR(_xlfn.XLOOKUP(I440,Library!$J:$J,Library!$P:$P),AK440)=7),"N/A",AO440))</f>
        <v>3</v>
      </c>
      <c r="F440" s="25" t="str">
        <f t="shared" si="82"/>
        <v>N</v>
      </c>
      <c r="G440" s="25" t="str">
        <f t="shared" si="83"/>
        <v>N</v>
      </c>
      <c r="H440" s="25" t="s">
        <v>128</v>
      </c>
      <c r="I440" s="29" t="s">
        <v>982</v>
      </c>
      <c r="J440" s="44" t="str">
        <f t="shared" si="91"/>
        <v>主权债</v>
      </c>
      <c r="K440" s="27" t="s">
        <v>3340</v>
      </c>
      <c r="L440" s="29">
        <v>70.209999999999994</v>
      </c>
      <c r="M440" s="29">
        <v>71.111000000000004</v>
      </c>
      <c r="N440" s="29">
        <v>4.470158381159532</v>
      </c>
      <c r="O440" s="29">
        <v>4.3957999271118169</v>
      </c>
      <c r="P440" s="30">
        <v>2.5</v>
      </c>
      <c r="Q440" s="27" t="s">
        <v>107</v>
      </c>
      <c r="R440" s="31">
        <v>2</v>
      </c>
      <c r="S440" s="25" t="s">
        <v>3576</v>
      </c>
      <c r="T440" s="25" t="s">
        <v>128</v>
      </c>
      <c r="U440" s="25" t="s">
        <v>3496</v>
      </c>
      <c r="V440" s="25" t="s">
        <v>128</v>
      </c>
      <c r="W440" s="23" t="s">
        <v>1015</v>
      </c>
      <c r="X440" s="23" t="s">
        <v>1027</v>
      </c>
      <c r="Y440" s="23" t="s">
        <v>1528</v>
      </c>
      <c r="Z440" s="23" t="s">
        <v>1066</v>
      </c>
      <c r="AA440" s="23" t="s">
        <v>114</v>
      </c>
      <c r="AB440" s="23" t="s">
        <v>108</v>
      </c>
      <c r="AC440" s="23" t="s">
        <v>3022</v>
      </c>
      <c r="AD440" s="25">
        <f t="shared" ca="1" si="90"/>
        <v>25.506849315068493</v>
      </c>
      <c r="AE440" s="32">
        <v>500000000</v>
      </c>
      <c r="AF440" s="33">
        <f>VLOOKUP(J440,Library!A:B,2,0)</f>
        <v>1</v>
      </c>
      <c r="AG440" s="33">
        <f>VLOOKUP(J440,Library!A:G,7,0)</f>
        <v>3</v>
      </c>
      <c r="AH440" s="28">
        <f>VLOOKUP(W440,Library!W:X,2,0)</f>
        <v>3</v>
      </c>
      <c r="AI440" s="28">
        <f>VLOOKUP(X440,Library!Y:Z,2,0)</f>
        <v>3</v>
      </c>
      <c r="AJ440" s="28">
        <f>VLOOKUP(Y440,Library!AA:AB,2,0)</f>
        <v>3</v>
      </c>
      <c r="AK440" s="33">
        <f>IF(MAX(AH440,AI440,AJ440)=0,VLOOKUP(I440,Library!$J:$P,7,0),MAX(AH440,AI440,AJ440))</f>
        <v>3</v>
      </c>
      <c r="AL440" s="33">
        <f t="shared" ca="1" si="86"/>
        <v>5</v>
      </c>
      <c r="AM440" s="33">
        <f>VLOOKUP(AB440,Library!T:U,2,0)</f>
        <v>1</v>
      </c>
      <c r="AN440" s="34">
        <f t="shared" ca="1" si="87"/>
        <v>2.4</v>
      </c>
      <c r="AO440" s="33">
        <f t="shared" ca="1" si="88"/>
        <v>3</v>
      </c>
      <c r="AP440" s="28" t="s">
        <v>386</v>
      </c>
      <c r="AQ440" s="25" t="s">
        <v>128</v>
      </c>
      <c r="AR440" s="28" t="s">
        <v>111</v>
      </c>
      <c r="AS440" s="28" t="s">
        <v>2467</v>
      </c>
      <c r="AT440" s="28" t="s">
        <v>1804</v>
      </c>
      <c r="AU440" s="23" t="s">
        <v>114</v>
      </c>
      <c r="AV440" s="23" t="s">
        <v>115</v>
      </c>
      <c r="AW440" s="25" t="s">
        <v>128</v>
      </c>
      <c r="AX440" s="25" t="s">
        <v>128</v>
      </c>
      <c r="AY440" s="25" t="s">
        <v>128</v>
      </c>
      <c r="AZ440" s="25" t="s">
        <v>128</v>
      </c>
      <c r="BA440" s="25" t="s">
        <v>128</v>
      </c>
      <c r="BB440" s="25" t="s">
        <v>128</v>
      </c>
      <c r="BC440" s="25" t="s">
        <v>128</v>
      </c>
      <c r="BD440" s="25" t="s">
        <v>128</v>
      </c>
      <c r="BE440" s="25" t="s">
        <v>128</v>
      </c>
      <c r="BF440" s="25" t="s">
        <v>128</v>
      </c>
      <c r="BG440" s="25" t="s">
        <v>128</v>
      </c>
      <c r="BH440" s="25" t="s">
        <v>128</v>
      </c>
      <c r="BI440" s="25" t="s">
        <v>114</v>
      </c>
      <c r="BJ440" s="23" t="s">
        <v>128</v>
      </c>
      <c r="BK440" t="s">
        <v>1110</v>
      </c>
      <c r="BL440" s="23" t="s">
        <v>2850</v>
      </c>
      <c r="BM440" s="28">
        <v>52942000</v>
      </c>
      <c r="BN440" s="72">
        <f t="shared" si="89"/>
        <v>0.10588400000000001</v>
      </c>
    </row>
    <row r="441" spans="1:66" ht="15">
      <c r="A441" s="28">
        <v>437</v>
      </c>
      <c r="B441" s="23" t="s">
        <v>2851</v>
      </c>
      <c r="C441" s="28" t="s">
        <v>2922</v>
      </c>
      <c r="D441" s="23" t="s">
        <v>1821</v>
      </c>
      <c r="E441" s="43">
        <f ca="1">IF(AW441="Y","Defaulted",IF(OR(IFERROR(_xlfn.XLOOKUP(I441,Library!$J:$J,Library!$P:$P),AK441)=6,IFERROR(_xlfn.XLOOKUP(I441,Library!$J:$J,Library!$P:$P),AK441)=7),"N/A",AO441))</f>
        <v>4</v>
      </c>
      <c r="F441" s="25" t="str">
        <f t="shared" si="82"/>
        <v>Y</v>
      </c>
      <c r="G441" s="25" t="str">
        <f t="shared" si="83"/>
        <v>Y</v>
      </c>
      <c r="H441" s="25" t="s">
        <v>128</v>
      </c>
      <c r="I441" s="29" t="s">
        <v>1927</v>
      </c>
      <c r="J441" s="44" t="str">
        <f t="shared" si="91"/>
        <v>永续债/优先股</v>
      </c>
      <c r="K441" s="27" t="s">
        <v>20</v>
      </c>
      <c r="L441" s="29">
        <v>99.948999999999998</v>
      </c>
      <c r="M441" s="29">
        <v>100.259</v>
      </c>
      <c r="N441" s="29">
        <v>7.0762514031048243</v>
      </c>
      <c r="O441" s="29">
        <v>7.0545224908534232</v>
      </c>
      <c r="P441" s="30">
        <v>6.6749999999999998</v>
      </c>
      <c r="Q441" s="27" t="s">
        <v>126</v>
      </c>
      <c r="R441" s="31">
        <v>2</v>
      </c>
      <c r="S441" s="25" t="s">
        <v>3590</v>
      </c>
      <c r="T441" s="25" t="s">
        <v>110</v>
      </c>
      <c r="U441" s="25" t="s">
        <v>3590</v>
      </c>
      <c r="V441" s="25" t="s">
        <v>128</v>
      </c>
      <c r="W441" s="23" t="s">
        <v>8</v>
      </c>
      <c r="X441" s="23" t="s">
        <v>994</v>
      </c>
      <c r="Y441" s="23" t="s">
        <v>993</v>
      </c>
      <c r="Z441" s="23" t="s">
        <v>1092</v>
      </c>
      <c r="AA441" s="23" t="s">
        <v>114</v>
      </c>
      <c r="AB441" s="23" t="s">
        <v>108</v>
      </c>
      <c r="AC441" s="23" t="s">
        <v>114</v>
      </c>
      <c r="AD441" s="25" t="str">
        <f t="shared" ca="1" si="90"/>
        <v>N/A</v>
      </c>
      <c r="AE441" s="32">
        <v>200000000</v>
      </c>
      <c r="AF441" s="33">
        <f>VLOOKUP(J441,Library!A:B,2,0)</f>
        <v>3</v>
      </c>
      <c r="AG441" s="33">
        <f>VLOOKUP(J441,Library!A:G,7,0)</f>
        <v>3</v>
      </c>
      <c r="AH441" s="28" t="str">
        <f>VLOOKUP(W441,Library!W:X,2,0)</f>
        <v>N/A</v>
      </c>
      <c r="AI441" s="28">
        <f>VLOOKUP(X441,Library!Y:Z,2,0)</f>
        <v>4</v>
      </c>
      <c r="AJ441" s="28">
        <f>VLOOKUP(Y441,Library!AA:AB,2,0)</f>
        <v>4</v>
      </c>
      <c r="AK441" s="33">
        <f>IF(MAX(AH441,AI441,AJ441)=0,VLOOKUP(I441,Library!$J:$P,7,0),MAX(AH441,AI441,AJ441))</f>
        <v>4</v>
      </c>
      <c r="AL441" s="33">
        <f t="shared" ca="1" si="86"/>
        <v>5</v>
      </c>
      <c r="AM441" s="33">
        <f>VLOOKUP(AB441,Library!T:U,2,0)</f>
        <v>1</v>
      </c>
      <c r="AN441" s="34">
        <f t="shared" ca="1" si="87"/>
        <v>3.3499999999999996</v>
      </c>
      <c r="AO441" s="33">
        <f t="shared" ca="1" si="88"/>
        <v>4</v>
      </c>
      <c r="AP441" s="28" t="s">
        <v>136</v>
      </c>
      <c r="AQ441" s="25" t="s">
        <v>128</v>
      </c>
      <c r="AR441" s="28" t="s">
        <v>1821</v>
      </c>
      <c r="AS441" s="28" t="s">
        <v>2511</v>
      </c>
      <c r="AT441" s="28" t="s">
        <v>1821</v>
      </c>
      <c r="AU441" s="23" t="s">
        <v>3068</v>
      </c>
      <c r="AV441" s="23" t="s">
        <v>130</v>
      </c>
      <c r="AW441" s="25" t="s">
        <v>128</v>
      </c>
      <c r="AX441" s="25" t="s">
        <v>110</v>
      </c>
      <c r="AY441" s="25" t="s">
        <v>128</v>
      </c>
      <c r="AZ441" s="25" t="s">
        <v>128</v>
      </c>
      <c r="BA441" s="25" t="s">
        <v>128</v>
      </c>
      <c r="BB441" s="25" t="s">
        <v>110</v>
      </c>
      <c r="BC441" s="25" t="s">
        <v>110</v>
      </c>
      <c r="BD441" s="25" t="s">
        <v>110</v>
      </c>
      <c r="BE441" s="25" t="s">
        <v>110</v>
      </c>
      <c r="BF441" s="25" t="s">
        <v>128</v>
      </c>
      <c r="BG441" s="25" t="s">
        <v>128</v>
      </c>
      <c r="BH441" s="25" t="s">
        <v>128</v>
      </c>
      <c r="BI441" s="25" t="s">
        <v>114</v>
      </c>
      <c r="BJ441" s="23" t="s">
        <v>128</v>
      </c>
      <c r="BK441" t="s">
        <v>1042</v>
      </c>
      <c r="BL441" s="23" t="s">
        <v>2851</v>
      </c>
      <c r="BM441" s="28">
        <v>26440000</v>
      </c>
      <c r="BN441" s="72">
        <f t="shared" si="89"/>
        <v>0.13220000000000001</v>
      </c>
    </row>
    <row r="442" spans="1:66" ht="15">
      <c r="A442" s="28">
        <v>438</v>
      </c>
      <c r="B442" s="23" t="s">
        <v>2852</v>
      </c>
      <c r="C442" s="28" t="s">
        <v>2923</v>
      </c>
      <c r="D442" s="23" t="s">
        <v>1868</v>
      </c>
      <c r="E442" s="43">
        <f ca="1">IF(AW442="Y","Defaulted",IF(OR(IFERROR(_xlfn.XLOOKUP(I442,Library!$J:$J,Library!$P:$P),AK442)=6,IFERROR(_xlfn.XLOOKUP(I442,Library!$J:$J,Library!$P:$P),AK442)=7),"N/A",AO442))</f>
        <v>3</v>
      </c>
      <c r="F442" s="25" t="str">
        <f t="shared" si="82"/>
        <v>N</v>
      </c>
      <c r="G442" s="25" t="str">
        <f t="shared" si="83"/>
        <v>N</v>
      </c>
      <c r="H442" s="25" t="s">
        <v>128</v>
      </c>
      <c r="I442" s="29" t="s">
        <v>2020</v>
      </c>
      <c r="J442" s="44" t="str">
        <f t="shared" si="91"/>
        <v>投资级别优先普通债</v>
      </c>
      <c r="K442" s="27" t="s">
        <v>21</v>
      </c>
      <c r="L442" s="29">
        <v>93.7</v>
      </c>
      <c r="M442" s="29">
        <v>93.881</v>
      </c>
      <c r="N442" s="29">
        <v>4.4466655284400289</v>
      </c>
      <c r="O442" s="29">
        <v>4.3923423291122097</v>
      </c>
      <c r="P442" s="30">
        <v>2.625</v>
      </c>
      <c r="Q442" s="27" t="s">
        <v>107</v>
      </c>
      <c r="R442" s="31">
        <v>2</v>
      </c>
      <c r="S442" s="25" t="s">
        <v>3616</v>
      </c>
      <c r="T442" s="25" t="s">
        <v>128</v>
      </c>
      <c r="U442" s="25" t="s">
        <v>3496</v>
      </c>
      <c r="V442" s="25" t="s">
        <v>128</v>
      </c>
      <c r="W442" s="23" t="s">
        <v>8</v>
      </c>
      <c r="X442" s="23" t="s">
        <v>977</v>
      </c>
      <c r="Y442" s="23" t="s">
        <v>980</v>
      </c>
      <c r="Z442" s="23" t="s">
        <v>1066</v>
      </c>
      <c r="AA442" s="23" t="s">
        <v>1041</v>
      </c>
      <c r="AB442" s="23" t="s">
        <v>108</v>
      </c>
      <c r="AC442" s="23" t="s">
        <v>2263</v>
      </c>
      <c r="AD442" s="25">
        <f t="shared" ca="1" si="90"/>
        <v>3.8136986301369862</v>
      </c>
      <c r="AE442" s="32">
        <v>300000000</v>
      </c>
      <c r="AF442" s="33">
        <f>VLOOKUP(J442,Library!A:B,2,0)</f>
        <v>1</v>
      </c>
      <c r="AG442" s="33">
        <f>VLOOKUP(J442,Library!A:G,7,0)</f>
        <v>3</v>
      </c>
      <c r="AH442" s="28" t="str">
        <f>VLOOKUP(W442,Library!W:X,2,0)</f>
        <v>N/A</v>
      </c>
      <c r="AI442" s="28">
        <f>VLOOKUP(X442,Library!Y:Z,2,0)</f>
        <v>3</v>
      </c>
      <c r="AJ442" s="28">
        <f>VLOOKUP(Y442,Library!AA:AB,2,0)</f>
        <v>3</v>
      </c>
      <c r="AK442" s="33">
        <f>IF(MAX(AH442,AI442,AJ442)=0,VLOOKUP(I442,Library!$J:$P,7,0),MAX(AH442,AI442,AJ442))</f>
        <v>3</v>
      </c>
      <c r="AL442" s="33">
        <f t="shared" ref="AL442:AL467" ca="1" si="92">IF(AND(AD442&gt;=0,AD442&lt;=1),2,IF(AND(AD442&gt;1,AD442&lt;=5),3,IF(AND(AD442&gt;5,AD442&lt;=10),4,IF(OR(AD442&gt;10,AD442=""),5,""))))</f>
        <v>3</v>
      </c>
      <c r="AM442" s="33">
        <f>VLOOKUP(AB442,Library!T:U,2,0)</f>
        <v>1</v>
      </c>
      <c r="AN442" s="34">
        <f t="shared" ref="AN442:AN467" ca="1" si="93">AF442*0.35+AG442*0.25+AK442*0.25+AL442*0.1+AM442*0.05</f>
        <v>2.2000000000000002</v>
      </c>
      <c r="AO442" s="33">
        <f t="shared" ref="AO442:AO467" ca="1" si="94">IF(AND(AN442&gt;=1,AN442&lt;=1.45),1,IF(AND(AN442&gt;1.45,AN442&lt;=2.1),2,IF(AND(AN442&gt;2.1,AN442&lt;=2.95),3,IF(AND(AN442&gt;2.95,AN442&lt;=3.65),4,IF(AND(AN442&gt;3.65,AN442&lt;=5),5,"")))))</f>
        <v>3</v>
      </c>
      <c r="AP442" s="28" t="s">
        <v>127</v>
      </c>
      <c r="AQ442" s="25" t="s">
        <v>128</v>
      </c>
      <c r="AR442" s="28" t="s">
        <v>2681</v>
      </c>
      <c r="AS442" s="28" t="s">
        <v>2682</v>
      </c>
      <c r="AT442" s="28" t="s">
        <v>1868</v>
      </c>
      <c r="AU442" s="23" t="s">
        <v>114</v>
      </c>
      <c r="AV442" s="23" t="s">
        <v>115</v>
      </c>
      <c r="AW442" s="25" t="s">
        <v>128</v>
      </c>
      <c r="AX442" s="25" t="s">
        <v>128</v>
      </c>
      <c r="AY442" s="25" t="s">
        <v>128</v>
      </c>
      <c r="AZ442" s="25" t="s">
        <v>128</v>
      </c>
      <c r="BA442" s="25" t="s">
        <v>128</v>
      </c>
      <c r="BB442" s="25" t="s">
        <v>128</v>
      </c>
      <c r="BC442" s="25" t="s">
        <v>128</v>
      </c>
      <c r="BD442" s="25" t="s">
        <v>128</v>
      </c>
      <c r="BE442" s="25" t="s">
        <v>128</v>
      </c>
      <c r="BF442" s="25" t="s">
        <v>128</v>
      </c>
      <c r="BG442" s="25" t="s">
        <v>128</v>
      </c>
      <c r="BH442" s="25" t="s">
        <v>128</v>
      </c>
      <c r="BI442" s="25" t="s">
        <v>114</v>
      </c>
      <c r="BJ442" s="23" t="s">
        <v>128</v>
      </c>
      <c r="BK442" t="s">
        <v>1096</v>
      </c>
      <c r="BL442" s="23" t="s">
        <v>2852</v>
      </c>
      <c r="BM442" s="28">
        <v>30400000</v>
      </c>
      <c r="BN442" s="72">
        <f t="shared" si="89"/>
        <v>0.10133333333333333</v>
      </c>
    </row>
    <row r="443" spans="1:66" ht="15">
      <c r="A443" s="28">
        <v>439</v>
      </c>
      <c r="B443" s="23" t="s">
        <v>2853</v>
      </c>
      <c r="C443" s="28" t="s">
        <v>2924</v>
      </c>
      <c r="D443" s="23" t="s">
        <v>3072</v>
      </c>
      <c r="E443" s="43">
        <f ca="1">IF(AW443="Y","Defaulted",IF(OR(IFERROR(_xlfn.XLOOKUP(I443,Library!$J:$J,Library!$P:$P),AK443)=6,IFERROR(_xlfn.XLOOKUP(I443,Library!$J:$J,Library!$P:$P),AK443)=7),"N/A",AO443))</f>
        <v>2</v>
      </c>
      <c r="F443" s="25" t="str">
        <f t="shared" si="82"/>
        <v>N</v>
      </c>
      <c r="G443" s="25" t="str">
        <f t="shared" si="83"/>
        <v>N</v>
      </c>
      <c r="H443" s="25" t="s">
        <v>128</v>
      </c>
      <c r="I443" s="29" t="s">
        <v>2982</v>
      </c>
      <c r="J443" s="44" t="str">
        <f t="shared" si="91"/>
        <v>投资级别优先普通债</v>
      </c>
      <c r="K443" s="27" t="s">
        <v>21</v>
      </c>
      <c r="L443" s="29">
        <v>99.45</v>
      </c>
      <c r="M443" s="29">
        <v>99.468999999999994</v>
      </c>
      <c r="N443" s="29">
        <v>4.4336973010317902</v>
      </c>
      <c r="O443" s="29">
        <v>4.3835513223982234</v>
      </c>
      <c r="P443" s="30">
        <v>3</v>
      </c>
      <c r="Q443" s="27" t="s">
        <v>107</v>
      </c>
      <c r="R443" s="31">
        <v>2</v>
      </c>
      <c r="S443" s="25" t="s">
        <v>3652</v>
      </c>
      <c r="T443" s="25" t="s">
        <v>128</v>
      </c>
      <c r="U443" s="25" t="s">
        <v>3496</v>
      </c>
      <c r="V443" s="25" t="s">
        <v>128</v>
      </c>
      <c r="W443" s="23" t="s">
        <v>980</v>
      </c>
      <c r="X443" s="23" t="s">
        <v>8</v>
      </c>
      <c r="Y443" s="23" t="s">
        <v>8</v>
      </c>
      <c r="Z443" s="23" t="s">
        <v>1066</v>
      </c>
      <c r="AA443" s="23" t="s">
        <v>1041</v>
      </c>
      <c r="AB443" s="23" t="s">
        <v>108</v>
      </c>
      <c r="AC443" s="23" t="s">
        <v>2351</v>
      </c>
      <c r="AD443" s="25">
        <f t="shared" ca="1" si="90"/>
        <v>0.4</v>
      </c>
      <c r="AE443" s="32">
        <v>400000000</v>
      </c>
      <c r="AF443" s="33">
        <f>VLOOKUP(J443,Library!A:B,2,0)</f>
        <v>1</v>
      </c>
      <c r="AG443" s="33">
        <f>VLOOKUP(J443,Library!A:G,7,0)</f>
        <v>3</v>
      </c>
      <c r="AH443" s="28">
        <f>VLOOKUP(W443,Library!W:X,2,0)</f>
        <v>3</v>
      </c>
      <c r="AI443" s="28" t="str">
        <f>VLOOKUP(X443,Library!Y:Z,2,0)</f>
        <v>N/A</v>
      </c>
      <c r="AJ443" s="28" t="str">
        <f>VLOOKUP(Y443,Library!AA:AB,2,0)</f>
        <v>N/A</v>
      </c>
      <c r="AK443" s="33">
        <f>IF(MAX(AH443,AI443,AJ443)=0,VLOOKUP(I443,Library!$J:$P,7,0),MAX(AH443,AI443,AJ443))</f>
        <v>3</v>
      </c>
      <c r="AL443" s="33">
        <f t="shared" ca="1" si="92"/>
        <v>2</v>
      </c>
      <c r="AM443" s="33">
        <f>VLOOKUP(AB443,Library!T:U,2,0)</f>
        <v>1</v>
      </c>
      <c r="AN443" s="34">
        <f t="shared" ca="1" si="93"/>
        <v>2.1</v>
      </c>
      <c r="AO443" s="33">
        <f t="shared" ca="1" si="94"/>
        <v>2</v>
      </c>
      <c r="AP443" s="28" t="s">
        <v>136</v>
      </c>
      <c r="AQ443" s="25" t="s">
        <v>128</v>
      </c>
      <c r="AR443" s="28" t="s">
        <v>3070</v>
      </c>
      <c r="AS443" s="28" t="s">
        <v>3071</v>
      </c>
      <c r="AT443" s="28" t="s">
        <v>3072</v>
      </c>
      <c r="AU443" s="23" t="s">
        <v>114</v>
      </c>
      <c r="AV443" s="23" t="s">
        <v>115</v>
      </c>
      <c r="AW443" s="25" t="s">
        <v>128</v>
      </c>
      <c r="AX443" s="25" t="s">
        <v>128</v>
      </c>
      <c r="AY443" s="25" t="s">
        <v>128</v>
      </c>
      <c r="AZ443" s="25" t="s">
        <v>128</v>
      </c>
      <c r="BA443" s="25" t="s">
        <v>128</v>
      </c>
      <c r="BB443" s="25" t="s">
        <v>128</v>
      </c>
      <c r="BC443" s="25" t="s">
        <v>128</v>
      </c>
      <c r="BD443" s="25" t="s">
        <v>128</v>
      </c>
      <c r="BE443" s="25" t="s">
        <v>128</v>
      </c>
      <c r="BF443" s="25" t="s">
        <v>128</v>
      </c>
      <c r="BG443" s="25" t="s">
        <v>128</v>
      </c>
      <c r="BH443" s="25" t="s">
        <v>128</v>
      </c>
      <c r="BI443" s="25" t="s">
        <v>114</v>
      </c>
      <c r="BJ443" s="23" t="s">
        <v>128</v>
      </c>
      <c r="BK443" t="s">
        <v>1057</v>
      </c>
      <c r="BL443" s="23" t="s">
        <v>2853</v>
      </c>
      <c r="BM443" s="28">
        <v>19020000</v>
      </c>
      <c r="BN443" s="72">
        <f t="shared" si="89"/>
        <v>4.7550000000000002E-2</v>
      </c>
    </row>
    <row r="444" spans="1:66" ht="15">
      <c r="A444" s="28">
        <v>440</v>
      </c>
      <c r="B444" s="23" t="s">
        <v>2854</v>
      </c>
      <c r="C444" s="28" t="s">
        <v>2925</v>
      </c>
      <c r="D444" s="23" t="s">
        <v>3451</v>
      </c>
      <c r="E444" s="43">
        <f ca="1">IF(AW444="Y","Defaulted",IF(OR(IFERROR(_xlfn.XLOOKUP(I444,Library!$J:$J,Library!$P:$P),AK444)=6,IFERROR(_xlfn.XLOOKUP(I444,Library!$J:$J,Library!$P:$P),AK444)=7),"N/A",AO444))</f>
        <v>5</v>
      </c>
      <c r="F444" s="25" t="str">
        <f t="shared" si="82"/>
        <v>Y</v>
      </c>
      <c r="G444" s="25" t="str">
        <f t="shared" si="83"/>
        <v>Y</v>
      </c>
      <c r="H444" s="25" t="s">
        <v>128</v>
      </c>
      <c r="I444" s="29" t="s">
        <v>1922</v>
      </c>
      <c r="J444" s="44" t="str">
        <f t="shared" si="91"/>
        <v>应急可转债</v>
      </c>
      <c r="K444" s="27" t="s">
        <v>20</v>
      </c>
      <c r="L444" s="29">
        <v>99.489000000000004</v>
      </c>
      <c r="M444" s="29">
        <v>99.513000000000005</v>
      </c>
      <c r="N444" s="29">
        <v>6.3727282574728479</v>
      </c>
      <c r="O444" s="29">
        <v>6.3712093706699964</v>
      </c>
      <c r="P444" s="30">
        <v>3.2</v>
      </c>
      <c r="Q444" s="27" t="s">
        <v>126</v>
      </c>
      <c r="R444" s="31">
        <v>2</v>
      </c>
      <c r="S444" s="25" t="s">
        <v>3809</v>
      </c>
      <c r="T444" s="25" t="s">
        <v>110</v>
      </c>
      <c r="U444" s="25" t="s">
        <v>3809</v>
      </c>
      <c r="V444" s="25" t="s">
        <v>128</v>
      </c>
      <c r="W444" s="23" t="s">
        <v>8</v>
      </c>
      <c r="X444" s="23" t="s">
        <v>996</v>
      </c>
      <c r="Y444" s="23" t="s">
        <v>8</v>
      </c>
      <c r="Z444" s="23" t="s">
        <v>1109</v>
      </c>
      <c r="AA444" s="23" t="s">
        <v>114</v>
      </c>
      <c r="AB444" s="23" t="s">
        <v>108</v>
      </c>
      <c r="AC444" s="23" t="s">
        <v>114</v>
      </c>
      <c r="AD444" s="25" t="str">
        <f t="shared" ca="1" si="90"/>
        <v>N/A</v>
      </c>
      <c r="AE444" s="32">
        <v>6160000000</v>
      </c>
      <c r="AF444" s="33">
        <f>VLOOKUP(J444,Library!A:B,2,0)</f>
        <v>5</v>
      </c>
      <c r="AG444" s="33">
        <f>VLOOKUP(J444,Library!A:G,7,0)</f>
        <v>3</v>
      </c>
      <c r="AH444" s="28" t="str">
        <f>VLOOKUP(W444,Library!W:X,2,0)</f>
        <v>N/A</v>
      </c>
      <c r="AI444" s="28">
        <f>VLOOKUP(X444,Library!Y:Z,2,0)</f>
        <v>5</v>
      </c>
      <c r="AJ444" s="28" t="str">
        <f>VLOOKUP(Y444,Library!AA:AB,2,0)</f>
        <v>N/A</v>
      </c>
      <c r="AK444" s="33">
        <f>IF(MAX(AH444,AI444,AJ444)=0,VLOOKUP(I444,Library!$J:$P,7,0),MAX(AH444,AI444,AJ444))</f>
        <v>5</v>
      </c>
      <c r="AL444" s="33">
        <f t="shared" ca="1" si="92"/>
        <v>5</v>
      </c>
      <c r="AM444" s="33">
        <f>VLOOKUP(AB444,Library!T:U,2,0)</f>
        <v>1</v>
      </c>
      <c r="AN444" s="34">
        <f t="shared" ca="1" si="93"/>
        <v>4.3</v>
      </c>
      <c r="AO444" s="33">
        <f t="shared" ca="1" si="94"/>
        <v>5</v>
      </c>
      <c r="AP444" s="28" t="s">
        <v>136</v>
      </c>
      <c r="AQ444" s="25" t="s">
        <v>128</v>
      </c>
      <c r="AR444" s="28" t="s">
        <v>111</v>
      </c>
      <c r="AS444" s="28" t="s">
        <v>2467</v>
      </c>
      <c r="AT444" s="28" t="s">
        <v>1804</v>
      </c>
      <c r="AU444" s="23" t="s">
        <v>3074</v>
      </c>
      <c r="AV444" s="23" t="s">
        <v>130</v>
      </c>
      <c r="AW444" s="25" t="s">
        <v>128</v>
      </c>
      <c r="AX444" s="25" t="s">
        <v>110</v>
      </c>
      <c r="AY444" s="25" t="s">
        <v>128</v>
      </c>
      <c r="AZ444" s="25" t="s">
        <v>128</v>
      </c>
      <c r="BA444" s="25" t="s">
        <v>128</v>
      </c>
      <c r="BB444" s="25" t="s">
        <v>110</v>
      </c>
      <c r="BC444" s="25" t="s">
        <v>128</v>
      </c>
      <c r="BD444" s="25" t="s">
        <v>110</v>
      </c>
      <c r="BE444" s="25" t="s">
        <v>110</v>
      </c>
      <c r="BF444" s="25" t="s">
        <v>110</v>
      </c>
      <c r="BG444" s="25" t="s">
        <v>110</v>
      </c>
      <c r="BH444" s="25" t="s">
        <v>128</v>
      </c>
      <c r="BI444" s="25" t="s">
        <v>114</v>
      </c>
      <c r="BJ444" s="23" t="s">
        <v>128</v>
      </c>
      <c r="BK444" t="s">
        <v>1042</v>
      </c>
      <c r="BL444" s="23" t="s">
        <v>2854</v>
      </c>
      <c r="BM444" s="28">
        <v>826962000</v>
      </c>
      <c r="BN444" s="72">
        <f t="shared" si="89"/>
        <v>0.13424707792207793</v>
      </c>
    </row>
    <row r="445" spans="1:66" ht="15">
      <c r="A445" s="28">
        <v>441</v>
      </c>
      <c r="B445" s="23" t="s">
        <v>2855</v>
      </c>
      <c r="C445" s="28" t="s">
        <v>2926</v>
      </c>
      <c r="D445" s="23" t="s">
        <v>1731</v>
      </c>
      <c r="E445" s="43">
        <f ca="1">IF(AW445="Y","Defaulted",IF(OR(IFERROR(_xlfn.XLOOKUP(I445,Library!$J:$J,Library!$P:$P),AK445)=6,IFERROR(_xlfn.XLOOKUP(I445,Library!$J:$J,Library!$P:$P),AK445)=7),"N/A",AO445))</f>
        <v>3</v>
      </c>
      <c r="F445" s="25" t="str">
        <f t="shared" si="82"/>
        <v>N</v>
      </c>
      <c r="G445" s="25" t="str">
        <f t="shared" si="83"/>
        <v>N</v>
      </c>
      <c r="H445" s="25" t="s">
        <v>128</v>
      </c>
      <c r="I445" s="29" t="s">
        <v>2985</v>
      </c>
      <c r="J445" s="44" t="str">
        <f t="shared" si="91"/>
        <v>主权债</v>
      </c>
      <c r="K445" s="27" t="s">
        <v>3344</v>
      </c>
      <c r="L445" s="29">
        <v>90.364000000000004</v>
      </c>
      <c r="M445" s="29">
        <v>90.617000000000004</v>
      </c>
      <c r="N445" s="29">
        <v>4.6939431946850592</v>
      </c>
      <c r="O445" s="29">
        <v>4.6343611587574713</v>
      </c>
      <c r="P445" s="30">
        <v>2.5499999999999998</v>
      </c>
      <c r="Q445" s="27" t="s">
        <v>107</v>
      </c>
      <c r="R445" s="31">
        <v>2</v>
      </c>
      <c r="S445" s="25" t="s">
        <v>3699</v>
      </c>
      <c r="T445" s="25" t="s">
        <v>128</v>
      </c>
      <c r="U445" s="25" t="s">
        <v>3496</v>
      </c>
      <c r="V445" s="25" t="s">
        <v>128</v>
      </c>
      <c r="W445" s="23" t="s">
        <v>989</v>
      </c>
      <c r="X445" s="23" t="s">
        <v>990</v>
      </c>
      <c r="Y445" s="23" t="s">
        <v>989</v>
      </c>
      <c r="Z445" s="23" t="s">
        <v>1066</v>
      </c>
      <c r="AA445" s="23" t="s">
        <v>114</v>
      </c>
      <c r="AB445" s="23" t="s">
        <v>108</v>
      </c>
      <c r="AC445" s="23" t="s">
        <v>3023</v>
      </c>
      <c r="AD445" s="25">
        <f t="shared" ca="1" si="90"/>
        <v>5.1123287671232873</v>
      </c>
      <c r="AE445" s="32">
        <v>1000000000</v>
      </c>
      <c r="AF445" s="33">
        <f>VLOOKUP(J445,Library!A:B,2,0)</f>
        <v>1</v>
      </c>
      <c r="AG445" s="33">
        <f>VLOOKUP(J445,Library!A:G,7,0)</f>
        <v>3</v>
      </c>
      <c r="AH445" s="28">
        <f>VLOOKUP(W445,Library!W:X,2,0)</f>
        <v>4</v>
      </c>
      <c r="AI445" s="28">
        <f>VLOOKUP(X445,Library!Y:Z,2,0)</f>
        <v>4</v>
      </c>
      <c r="AJ445" s="28">
        <f>VLOOKUP(Y445,Library!AA:AB,2,0)</f>
        <v>4</v>
      </c>
      <c r="AK445" s="33">
        <f>IF(MAX(AH445,AI445,AJ445)=0,VLOOKUP(I445,Library!$J:$P,7,0),MAX(AH445,AI445,AJ445))</f>
        <v>4</v>
      </c>
      <c r="AL445" s="33">
        <f t="shared" ca="1" si="92"/>
        <v>4</v>
      </c>
      <c r="AM445" s="33">
        <f>VLOOKUP(AB445,Library!T:U,2,0)</f>
        <v>1</v>
      </c>
      <c r="AN445" s="34">
        <f t="shared" ca="1" si="93"/>
        <v>2.5499999999999998</v>
      </c>
      <c r="AO445" s="33">
        <f t="shared" ca="1" si="94"/>
        <v>3</v>
      </c>
      <c r="AP445" s="28" t="s">
        <v>170</v>
      </c>
      <c r="AQ445" s="25" t="s">
        <v>128</v>
      </c>
      <c r="AR445" s="28" t="s">
        <v>2686</v>
      </c>
      <c r="AS445" s="28" t="s">
        <v>2687</v>
      </c>
      <c r="AT445" s="28" t="s">
        <v>1731</v>
      </c>
      <c r="AU445" s="23" t="s">
        <v>114</v>
      </c>
      <c r="AV445" s="23" t="s">
        <v>115</v>
      </c>
      <c r="AW445" s="25" t="s">
        <v>128</v>
      </c>
      <c r="AX445" s="25" t="s">
        <v>128</v>
      </c>
      <c r="AY445" s="25" t="s">
        <v>128</v>
      </c>
      <c r="AZ445" s="25" t="s">
        <v>128</v>
      </c>
      <c r="BA445" s="25" t="s">
        <v>128</v>
      </c>
      <c r="BB445" s="25" t="s">
        <v>128</v>
      </c>
      <c r="BC445" s="25" t="s">
        <v>128</v>
      </c>
      <c r="BD445" s="25" t="s">
        <v>128</v>
      </c>
      <c r="BE445" s="25" t="s">
        <v>128</v>
      </c>
      <c r="BF445" s="25" t="s">
        <v>128</v>
      </c>
      <c r="BG445" s="25" t="s">
        <v>128</v>
      </c>
      <c r="BH445" s="25" t="s">
        <v>128</v>
      </c>
      <c r="BI445" s="25" t="s">
        <v>114</v>
      </c>
      <c r="BJ445" s="23" t="s">
        <v>128</v>
      </c>
      <c r="BK445" t="s">
        <v>1110</v>
      </c>
      <c r="BL445" s="23" t="s">
        <v>2855</v>
      </c>
      <c r="BM445" s="28">
        <v>132621000</v>
      </c>
      <c r="BN445" s="72">
        <f t="shared" si="89"/>
        <v>0.13262099999999999</v>
      </c>
    </row>
    <row r="446" spans="1:66" ht="15">
      <c r="A446" s="28">
        <v>442</v>
      </c>
      <c r="B446" s="23" t="s">
        <v>2856</v>
      </c>
      <c r="C446" s="28" t="s">
        <v>2927</v>
      </c>
      <c r="D446" s="23" t="s">
        <v>1676</v>
      </c>
      <c r="E446" s="43">
        <f ca="1">IF(AW446="Y","Defaulted",IF(OR(IFERROR(_xlfn.XLOOKUP(I446,Library!$J:$J,Library!$P:$P),AK446)=6,IFERROR(_xlfn.XLOOKUP(I446,Library!$J:$J,Library!$P:$P),AK446)=7),"N/A",AO446))</f>
        <v>5</v>
      </c>
      <c r="F446" s="25" t="str">
        <f t="shared" si="82"/>
        <v>Y</v>
      </c>
      <c r="G446" s="25" t="str">
        <f t="shared" si="83"/>
        <v>Y</v>
      </c>
      <c r="H446" s="25" t="s">
        <v>128</v>
      </c>
      <c r="I446" s="29" t="s">
        <v>2008</v>
      </c>
      <c r="J446" s="44" t="str">
        <f t="shared" si="91"/>
        <v>应急可转债</v>
      </c>
      <c r="K446" s="27" t="s">
        <v>25</v>
      </c>
      <c r="L446" s="29">
        <v>96.676000000000002</v>
      </c>
      <c r="M446" s="29">
        <v>96.924999999999997</v>
      </c>
      <c r="N446" s="29">
        <v>7.2021576646272889</v>
      </c>
      <c r="O446" s="29">
        <v>7.1849222292933179</v>
      </c>
      <c r="P446" s="30">
        <v>4.875</v>
      </c>
      <c r="Q446" s="27" t="s">
        <v>126</v>
      </c>
      <c r="R446" s="31">
        <v>2</v>
      </c>
      <c r="S446" s="25" t="s">
        <v>3744</v>
      </c>
      <c r="T446" s="25" t="s">
        <v>110</v>
      </c>
      <c r="U446" s="25" t="s">
        <v>3810</v>
      </c>
      <c r="V446" s="25" t="s">
        <v>128</v>
      </c>
      <c r="W446" s="23" t="s">
        <v>8</v>
      </c>
      <c r="X446" s="23" t="s">
        <v>996</v>
      </c>
      <c r="Y446" s="23" t="s">
        <v>989</v>
      </c>
      <c r="Z446" s="23" t="s">
        <v>1109</v>
      </c>
      <c r="AA446" s="23" t="s">
        <v>114</v>
      </c>
      <c r="AB446" s="23" t="s">
        <v>108</v>
      </c>
      <c r="AC446" s="23" t="s">
        <v>114</v>
      </c>
      <c r="AD446" s="25" t="str">
        <f t="shared" ca="1" si="90"/>
        <v>N/A</v>
      </c>
      <c r="AE446" s="32">
        <v>750000000</v>
      </c>
      <c r="AF446" s="33">
        <f>VLOOKUP(J446,Library!A:B,2,0)</f>
        <v>5</v>
      </c>
      <c r="AG446" s="33">
        <f>VLOOKUP(J446,Library!A:G,7,0)</f>
        <v>3</v>
      </c>
      <c r="AH446" s="28" t="str">
        <f>VLOOKUP(W446,Library!W:X,2,0)</f>
        <v>N/A</v>
      </c>
      <c r="AI446" s="28">
        <f>VLOOKUP(X446,Library!Y:Z,2,0)</f>
        <v>5</v>
      </c>
      <c r="AJ446" s="28">
        <f>VLOOKUP(Y446,Library!AA:AB,2,0)</f>
        <v>4</v>
      </c>
      <c r="AK446" s="33">
        <f>IF(MAX(AH446,AI446,AJ446)=0,VLOOKUP(I446,Library!$J:$P,7,0),MAX(AH446,AI446,AJ446))</f>
        <v>5</v>
      </c>
      <c r="AL446" s="33">
        <f t="shared" ca="1" si="92"/>
        <v>5</v>
      </c>
      <c r="AM446" s="33">
        <f>VLOOKUP(AB446,Library!T:U,2,0)</f>
        <v>1</v>
      </c>
      <c r="AN446" s="34">
        <f t="shared" ca="1" si="93"/>
        <v>4.3</v>
      </c>
      <c r="AO446" s="33">
        <f t="shared" ca="1" si="94"/>
        <v>5</v>
      </c>
      <c r="AP446" s="28" t="s">
        <v>614</v>
      </c>
      <c r="AQ446" s="25" t="s">
        <v>128</v>
      </c>
      <c r="AR446" s="28" t="s">
        <v>2664</v>
      </c>
      <c r="AS446" s="28" t="s">
        <v>2665</v>
      </c>
      <c r="AT446" s="28" t="s">
        <v>876</v>
      </c>
      <c r="AU446" s="23" t="s">
        <v>3075</v>
      </c>
      <c r="AV446" s="23" t="s">
        <v>130</v>
      </c>
      <c r="AW446" s="25" t="s">
        <v>128</v>
      </c>
      <c r="AX446" s="25" t="s">
        <v>110</v>
      </c>
      <c r="AY446" s="25" t="s">
        <v>128</v>
      </c>
      <c r="AZ446" s="25" t="s">
        <v>128</v>
      </c>
      <c r="BA446" s="25" t="s">
        <v>128</v>
      </c>
      <c r="BB446" s="25" t="s">
        <v>110</v>
      </c>
      <c r="BC446" s="25" t="s">
        <v>128</v>
      </c>
      <c r="BD446" s="25" t="s">
        <v>110</v>
      </c>
      <c r="BE446" s="25" t="s">
        <v>110</v>
      </c>
      <c r="BF446" s="25" t="s">
        <v>110</v>
      </c>
      <c r="BG446" s="25" t="s">
        <v>110</v>
      </c>
      <c r="BH446" s="25" t="s">
        <v>128</v>
      </c>
      <c r="BI446" s="25" t="s">
        <v>114</v>
      </c>
      <c r="BJ446" s="23" t="s">
        <v>128</v>
      </c>
      <c r="BK446" t="s">
        <v>1042</v>
      </c>
      <c r="BL446" s="23" t="s">
        <v>2856</v>
      </c>
      <c r="BM446" s="28">
        <v>85519000</v>
      </c>
      <c r="BN446" s="72">
        <f t="shared" si="89"/>
        <v>0.11402533333333334</v>
      </c>
    </row>
    <row r="447" spans="1:66" ht="15">
      <c r="A447" s="28">
        <v>443</v>
      </c>
      <c r="B447" s="23" t="s">
        <v>2857</v>
      </c>
      <c r="C447" s="28" t="s">
        <v>2928</v>
      </c>
      <c r="D447" s="23" t="s">
        <v>1676</v>
      </c>
      <c r="E447" s="43">
        <f ca="1">IF(AW447="Y","Defaulted",IF(OR(IFERROR(_xlfn.XLOOKUP(I447,Library!$J:$J,Library!$P:$P),AK447)=6,IFERROR(_xlfn.XLOOKUP(I447,Library!$J:$J,Library!$P:$P),AK447)=7),"N/A",AO447))</f>
        <v>5</v>
      </c>
      <c r="F447" s="25" t="str">
        <f t="shared" ref="F447:F509" si="95">IF(OR(AX447="Y", AY447="Y",AZ447="Y",BA447="Y",BB447="Y",BD447="Y",BE447="Y",BF447="Y",V447="Y",T447="Y"),"Y","N")</f>
        <v>Y</v>
      </c>
      <c r="G447" s="25" t="str">
        <f t="shared" ref="G447:G509" si="96">IF(OR(AX447="Y",AY447="Y",AZ447="Y",BA447="Y",BB447="Y",BD447="Y",BE447="Y",BF447="Y",BG447="Y",BH447="Y"),"Y","N")</f>
        <v>Y</v>
      </c>
      <c r="H447" s="25" t="s">
        <v>128</v>
      </c>
      <c r="I447" s="29" t="s">
        <v>2008</v>
      </c>
      <c r="J447" s="44" t="str">
        <f t="shared" si="91"/>
        <v>应急可转债</v>
      </c>
      <c r="K447" s="27" t="s">
        <v>25</v>
      </c>
      <c r="L447" s="29">
        <v>106.889</v>
      </c>
      <c r="M447" s="29">
        <v>107.09099999999999</v>
      </c>
      <c r="N447" s="29">
        <v>7.5108559354429323</v>
      </c>
      <c r="O447" s="29">
        <v>7.496705929635616</v>
      </c>
      <c r="P447" s="30">
        <v>8</v>
      </c>
      <c r="Q447" s="27" t="s">
        <v>126</v>
      </c>
      <c r="R447" s="31">
        <v>2</v>
      </c>
      <c r="S447" s="25" t="s">
        <v>3744</v>
      </c>
      <c r="T447" s="25" t="s">
        <v>110</v>
      </c>
      <c r="U447" s="25" t="s">
        <v>3811</v>
      </c>
      <c r="V447" s="25" t="s">
        <v>128</v>
      </c>
      <c r="W447" s="23" t="s">
        <v>8</v>
      </c>
      <c r="X447" s="23" t="s">
        <v>996</v>
      </c>
      <c r="Y447" s="23" t="s">
        <v>989</v>
      </c>
      <c r="Z447" s="23" t="s">
        <v>1109</v>
      </c>
      <c r="AA447" s="23" t="s">
        <v>114</v>
      </c>
      <c r="AB447" s="23" t="s">
        <v>108</v>
      </c>
      <c r="AC447" s="23" t="s">
        <v>114</v>
      </c>
      <c r="AD447" s="25" t="str">
        <f t="shared" ca="1" si="90"/>
        <v>N/A</v>
      </c>
      <c r="AE447" s="32">
        <v>1250000000</v>
      </c>
      <c r="AF447" s="33">
        <f>VLOOKUP(J447,Library!A:B,2,0)</f>
        <v>5</v>
      </c>
      <c r="AG447" s="33">
        <f>VLOOKUP(J447,Library!A:G,7,0)</f>
        <v>3</v>
      </c>
      <c r="AH447" s="28" t="str">
        <f>VLOOKUP(W447,Library!W:X,2,0)</f>
        <v>N/A</v>
      </c>
      <c r="AI447" s="28">
        <f>VLOOKUP(X447,Library!Y:Z,2,0)</f>
        <v>5</v>
      </c>
      <c r="AJ447" s="28">
        <f>VLOOKUP(Y447,Library!AA:AB,2,0)</f>
        <v>4</v>
      </c>
      <c r="AK447" s="33">
        <f>IF(MAX(AH447,AI447,AJ447)=0,VLOOKUP(I447,Library!$J:$P,7,0),MAX(AH447,AI447,AJ447))</f>
        <v>5</v>
      </c>
      <c r="AL447" s="33">
        <f t="shared" ca="1" si="92"/>
        <v>5</v>
      </c>
      <c r="AM447" s="33">
        <f>VLOOKUP(AB447,Library!T:U,2,0)</f>
        <v>1</v>
      </c>
      <c r="AN447" s="34">
        <f t="shared" ca="1" si="93"/>
        <v>4.3</v>
      </c>
      <c r="AO447" s="33">
        <f t="shared" ca="1" si="94"/>
        <v>5</v>
      </c>
      <c r="AP447" s="28" t="s">
        <v>547</v>
      </c>
      <c r="AQ447" s="25" t="s">
        <v>128</v>
      </c>
      <c r="AR447" s="28" t="s">
        <v>2664</v>
      </c>
      <c r="AS447" s="28" t="s">
        <v>2665</v>
      </c>
      <c r="AT447" s="28" t="s">
        <v>876</v>
      </c>
      <c r="AU447" s="23" t="s">
        <v>3076</v>
      </c>
      <c r="AV447" s="23" t="s">
        <v>130</v>
      </c>
      <c r="AW447" s="25" t="s">
        <v>128</v>
      </c>
      <c r="AX447" s="25" t="s">
        <v>110</v>
      </c>
      <c r="AY447" s="25" t="s">
        <v>128</v>
      </c>
      <c r="AZ447" s="25" t="s">
        <v>128</v>
      </c>
      <c r="BA447" s="25" t="s">
        <v>128</v>
      </c>
      <c r="BB447" s="25" t="s">
        <v>110</v>
      </c>
      <c r="BC447" s="25" t="s">
        <v>128</v>
      </c>
      <c r="BD447" s="25" t="s">
        <v>110</v>
      </c>
      <c r="BE447" s="25" t="s">
        <v>110</v>
      </c>
      <c r="BF447" s="25" t="s">
        <v>110</v>
      </c>
      <c r="BG447" s="25" t="s">
        <v>110</v>
      </c>
      <c r="BH447" s="25" t="s">
        <v>128</v>
      </c>
      <c r="BI447" s="25" t="s">
        <v>114</v>
      </c>
      <c r="BJ447" s="23" t="s">
        <v>128</v>
      </c>
      <c r="BK447" t="s">
        <v>1042</v>
      </c>
      <c r="BL447" s="23" t="s">
        <v>2857</v>
      </c>
      <c r="BM447" s="28">
        <v>148440000</v>
      </c>
      <c r="BN447" s="72">
        <f t="shared" si="89"/>
        <v>0.118752</v>
      </c>
    </row>
    <row r="448" spans="1:66" ht="15">
      <c r="A448" s="28">
        <v>444</v>
      </c>
      <c r="B448" s="23" t="s">
        <v>2858</v>
      </c>
      <c r="C448" s="28" t="s">
        <v>2929</v>
      </c>
      <c r="D448" s="23" t="s">
        <v>3079</v>
      </c>
      <c r="E448" s="43" t="str">
        <f>IF(AW448="Y","Defaulted",IF(OR(IFERROR(_xlfn.XLOOKUP(I448,Library!$J:$J,Library!$P:$P),AK448)=6,IFERROR(_xlfn.XLOOKUP(I448,Library!$J:$J,Library!$P:$P),AK448)=7),"N/A",AO448))</f>
        <v>N/A</v>
      </c>
      <c r="F448" s="25" t="str">
        <f t="shared" si="95"/>
        <v>N</v>
      </c>
      <c r="G448" s="25" t="str">
        <f t="shared" si="96"/>
        <v>N</v>
      </c>
      <c r="H448" s="25" t="s">
        <v>128</v>
      </c>
      <c r="I448" s="29" t="s">
        <v>2988</v>
      </c>
      <c r="J448" s="44" t="str">
        <f t="shared" si="91"/>
        <v>非投资级/无评级优先普通债</v>
      </c>
      <c r="K448" s="27" t="s">
        <v>23</v>
      </c>
      <c r="L448" s="29">
        <v>83.498000000000005</v>
      </c>
      <c r="M448" s="29">
        <v>83.756</v>
      </c>
      <c r="N448" s="29">
        <v>89.262839763833881</v>
      </c>
      <c r="O448" s="29">
        <v>87.692710630172485</v>
      </c>
      <c r="P448" s="30">
        <v>5</v>
      </c>
      <c r="Q448" s="27" t="s">
        <v>107</v>
      </c>
      <c r="R448" s="31">
        <v>2</v>
      </c>
      <c r="S448" s="25" t="s">
        <v>3665</v>
      </c>
      <c r="T448" s="25" t="s">
        <v>128</v>
      </c>
      <c r="U448" s="25" t="s">
        <v>3496</v>
      </c>
      <c r="V448" s="25" t="s">
        <v>128</v>
      </c>
      <c r="W448" s="23" t="s">
        <v>8</v>
      </c>
      <c r="X448" s="23" t="s">
        <v>8</v>
      </c>
      <c r="Y448" s="23" t="s">
        <v>8</v>
      </c>
      <c r="Z448" s="23" t="s">
        <v>1066</v>
      </c>
      <c r="AA448" s="23" t="s">
        <v>1041</v>
      </c>
      <c r="AB448" s="23" t="s">
        <v>108</v>
      </c>
      <c r="AC448" s="23" t="s">
        <v>2201</v>
      </c>
      <c r="AD448" s="25">
        <f t="shared" ca="1" si="90"/>
        <v>0.24383561643835616</v>
      </c>
      <c r="AE448" s="32">
        <v>500000000</v>
      </c>
      <c r="AF448" s="33">
        <f>VLOOKUP(J448,Library!A:B,2,0)</f>
        <v>3</v>
      </c>
      <c r="AG448" s="33">
        <f>VLOOKUP(J448,Library!A:G,7,0)</f>
        <v>3</v>
      </c>
      <c r="AH448" s="28" t="str">
        <f>VLOOKUP(W448,Library!W:X,2,0)</f>
        <v>N/A</v>
      </c>
      <c r="AI448" s="28" t="str">
        <f>VLOOKUP(X448,Library!Y:Z,2,0)</f>
        <v>N/A</v>
      </c>
      <c r="AJ448" s="28" t="str">
        <f>VLOOKUP(Y448,Library!AA:AB,2,0)</f>
        <v>N/A</v>
      </c>
      <c r="AK448" s="33">
        <f>IF(MAX(AH448,AI448,AJ448)=0,VLOOKUP(I448,Library!$J:$P,7,0),MAX(AH448,AI448,AJ448))</f>
        <v>7</v>
      </c>
      <c r="AL448" s="33">
        <f t="shared" ca="1" si="92"/>
        <v>2</v>
      </c>
      <c r="AM448" s="33">
        <f>VLOOKUP(AB448,Library!T:U,2,0)</f>
        <v>1</v>
      </c>
      <c r="AN448" s="34">
        <f t="shared" ca="1" si="93"/>
        <v>3.8</v>
      </c>
      <c r="AO448" s="33">
        <f t="shared" ca="1" si="94"/>
        <v>5</v>
      </c>
      <c r="AP448" s="28" t="s">
        <v>136</v>
      </c>
      <c r="AQ448" s="25" t="s">
        <v>128</v>
      </c>
      <c r="AR448" s="28" t="s">
        <v>3077</v>
      </c>
      <c r="AS448" s="28" t="s">
        <v>3078</v>
      </c>
      <c r="AT448" s="28" t="s">
        <v>3079</v>
      </c>
      <c r="AU448" s="23" t="s">
        <v>114</v>
      </c>
      <c r="AV448" s="23" t="s">
        <v>115</v>
      </c>
      <c r="AW448" s="25" t="s">
        <v>128</v>
      </c>
      <c r="AX448" s="25" t="s">
        <v>128</v>
      </c>
      <c r="AY448" s="25" t="s">
        <v>128</v>
      </c>
      <c r="AZ448" s="25" t="s">
        <v>128</v>
      </c>
      <c r="BA448" s="25" t="s">
        <v>128</v>
      </c>
      <c r="BB448" s="25" t="s">
        <v>128</v>
      </c>
      <c r="BC448" s="25" t="s">
        <v>128</v>
      </c>
      <c r="BD448" s="25" t="s">
        <v>128</v>
      </c>
      <c r="BE448" s="25" t="s">
        <v>128</v>
      </c>
      <c r="BF448" s="25" t="s">
        <v>128</v>
      </c>
      <c r="BG448" s="25" t="s">
        <v>128</v>
      </c>
      <c r="BH448" s="25" t="s">
        <v>128</v>
      </c>
      <c r="BI448" s="25" t="s">
        <v>114</v>
      </c>
      <c r="BJ448" s="23" t="s">
        <v>128</v>
      </c>
      <c r="BK448" t="s">
        <v>1042</v>
      </c>
      <c r="BL448" s="23" t="s">
        <v>2858</v>
      </c>
      <c r="BM448" s="28">
        <v>260858000</v>
      </c>
      <c r="BN448" s="72">
        <f t="shared" si="89"/>
        <v>0.52171599999999996</v>
      </c>
    </row>
    <row r="449" spans="1:66" ht="15">
      <c r="A449" s="28">
        <v>445</v>
      </c>
      <c r="B449" s="23" t="s">
        <v>2859</v>
      </c>
      <c r="C449" s="28" t="s">
        <v>1391</v>
      </c>
      <c r="D449" s="23" t="s">
        <v>1846</v>
      </c>
      <c r="E449" s="43" t="str">
        <f>IF(AW449="Y","Defaulted",IF(OR(IFERROR(_xlfn.XLOOKUP(I449,Library!$J:$J,Library!$P:$P),AK449)=6,IFERROR(_xlfn.XLOOKUP(I449,Library!$J:$J,Library!$P:$P),AK449)=7),"N/A",AO449))</f>
        <v>Defaulted</v>
      </c>
      <c r="F449" s="25" t="str">
        <f t="shared" si="95"/>
        <v>Y</v>
      </c>
      <c r="G449" s="25" t="str">
        <f t="shared" si="96"/>
        <v>Y</v>
      </c>
      <c r="H449" s="25" t="s">
        <v>128</v>
      </c>
      <c r="I449" s="29" t="s">
        <v>1963</v>
      </c>
      <c r="J449" s="44" t="str">
        <f t="shared" si="91"/>
        <v>多担保人债券</v>
      </c>
      <c r="K449" s="27" t="s">
        <v>23</v>
      </c>
      <c r="L449" s="29">
        <v>20.204000000000001</v>
      </c>
      <c r="M449" s="29">
        <v>20.420999999999999</v>
      </c>
      <c r="N449" s="29">
        <v>78.695273432095462</v>
      </c>
      <c r="O449" s="29">
        <v>78.103208357988521</v>
      </c>
      <c r="P449" s="30">
        <v>6</v>
      </c>
      <c r="Q449" s="27" t="s">
        <v>107</v>
      </c>
      <c r="R449" s="31">
        <v>2</v>
      </c>
      <c r="S449" s="25" t="s">
        <v>3716</v>
      </c>
      <c r="T449" s="25" t="s">
        <v>110</v>
      </c>
      <c r="U449" s="25" t="s">
        <v>3675</v>
      </c>
      <c r="V449" s="25" t="s">
        <v>128</v>
      </c>
      <c r="W449" s="23" t="s">
        <v>956</v>
      </c>
      <c r="X449" s="23" t="s">
        <v>1016</v>
      </c>
      <c r="Y449" s="23" t="s">
        <v>8</v>
      </c>
      <c r="Z449" s="23" t="s">
        <v>1066</v>
      </c>
      <c r="AA449" s="23" t="s">
        <v>1056</v>
      </c>
      <c r="AB449" s="23" t="s">
        <v>108</v>
      </c>
      <c r="AC449" s="23" t="s">
        <v>2284</v>
      </c>
      <c r="AD449" s="25">
        <f t="shared" ca="1" si="90"/>
        <v>-0.65205479452054793</v>
      </c>
      <c r="AE449" s="32">
        <v>415588000</v>
      </c>
      <c r="AF449" s="33">
        <f>VLOOKUP(J449,Library!A:B,2,0)</f>
        <v>3</v>
      </c>
      <c r="AG449" s="33">
        <f>VLOOKUP(J449,Library!A:G,7,0)</f>
        <v>3</v>
      </c>
      <c r="AH449" s="28" t="str">
        <f>VLOOKUP(W449,Library!W:X,2,0)</f>
        <v>N/A</v>
      </c>
      <c r="AI449" s="28" t="str">
        <f>VLOOKUP(X449,Library!Y:Z,2,0)</f>
        <v>N/A</v>
      </c>
      <c r="AJ449" s="28" t="str">
        <f>VLOOKUP(Y449,Library!AA:AB,2,0)</f>
        <v>N/A</v>
      </c>
      <c r="AK449" s="33" t="e">
        <f>IF(MAX(AH449,AI449,AJ449)=0,VLOOKUP(I449,Library!$J:$P,7,0),MAX(AH449,AI449,AJ449))</f>
        <v>#N/A</v>
      </c>
      <c r="AL449" s="33" t="str">
        <f t="shared" ca="1" si="92"/>
        <v/>
      </c>
      <c r="AM449" s="33">
        <f>VLOOKUP(AB449,Library!T:U,2,0)</f>
        <v>1</v>
      </c>
      <c r="AN449" s="34" t="e">
        <f t="shared" ca="1" si="93"/>
        <v>#N/A</v>
      </c>
      <c r="AO449" s="33" t="e">
        <f t="shared" ca="1" si="94"/>
        <v>#N/A</v>
      </c>
      <c r="AP449" s="28" t="s">
        <v>136</v>
      </c>
      <c r="AQ449" s="25" t="s">
        <v>128</v>
      </c>
      <c r="AR449" s="28" t="s">
        <v>2576</v>
      </c>
      <c r="AS449" s="28" t="s">
        <v>2577</v>
      </c>
      <c r="AT449" s="28" t="s">
        <v>1846</v>
      </c>
      <c r="AU449" s="23" t="s">
        <v>2582</v>
      </c>
      <c r="AV449" s="23" t="s">
        <v>35</v>
      </c>
      <c r="AW449" s="25" t="s">
        <v>110</v>
      </c>
      <c r="AX449" s="25" t="s">
        <v>128</v>
      </c>
      <c r="AY449" s="25" t="s">
        <v>128</v>
      </c>
      <c r="AZ449" s="25" t="s">
        <v>128</v>
      </c>
      <c r="BA449" s="25" t="s">
        <v>128</v>
      </c>
      <c r="BB449" s="25" t="s">
        <v>128</v>
      </c>
      <c r="BC449" s="25" t="s">
        <v>128</v>
      </c>
      <c r="BD449" s="25" t="s">
        <v>128</v>
      </c>
      <c r="BE449" s="25" t="s">
        <v>128</v>
      </c>
      <c r="BF449" s="25" t="s">
        <v>128</v>
      </c>
      <c r="BG449" s="25" t="s">
        <v>128</v>
      </c>
      <c r="BH449" s="25" t="s">
        <v>110</v>
      </c>
      <c r="BI449" s="25" t="s">
        <v>114</v>
      </c>
      <c r="BJ449" s="23" t="s">
        <v>128</v>
      </c>
      <c r="BK449" t="s">
        <v>1042</v>
      </c>
      <c r="BL449" s="23" t="s">
        <v>2859</v>
      </c>
      <c r="BM449" s="28">
        <v>9950000</v>
      </c>
      <c r="BN449" s="72">
        <f t="shared" si="89"/>
        <v>2.3941981000413871E-2</v>
      </c>
    </row>
    <row r="450" spans="1:66" ht="15">
      <c r="A450" s="28">
        <v>446</v>
      </c>
      <c r="B450" s="23" t="s">
        <v>2860</v>
      </c>
      <c r="C450" s="28" t="s">
        <v>2931</v>
      </c>
      <c r="D450" s="23" t="s">
        <v>1708</v>
      </c>
      <c r="E450" s="43" t="str">
        <f>IF(AW450="Y","Defaulted",IF(OR(IFERROR(_xlfn.XLOOKUP(I450,Library!$J:$J,Library!$P:$P),AK450)=6,IFERROR(_xlfn.XLOOKUP(I450,Library!$J:$J,Library!$P:$P),AK450)=7),"N/A",AO450))</f>
        <v>N/A</v>
      </c>
      <c r="F450" s="25" t="str">
        <f t="shared" si="95"/>
        <v>Y</v>
      </c>
      <c r="G450" s="25" t="str">
        <f t="shared" si="96"/>
        <v>Y</v>
      </c>
      <c r="H450" s="25" t="s">
        <v>128</v>
      </c>
      <c r="I450" s="29" t="s">
        <v>1668</v>
      </c>
      <c r="J450" s="44" t="str">
        <f t="shared" si="91"/>
        <v>非投资级/无评级优先可赎回/可售回债</v>
      </c>
      <c r="K450" s="27" t="s">
        <v>23</v>
      </c>
      <c r="L450" s="29">
        <v>99.677999999999997</v>
      </c>
      <c r="M450" s="29">
        <v>99.683000000000007</v>
      </c>
      <c r="N450" s="29">
        <v>7.4887360374068086</v>
      </c>
      <c r="O450" s="29">
        <v>7.4561532806845925</v>
      </c>
      <c r="P450" s="30">
        <v>5.5</v>
      </c>
      <c r="Q450" s="27" t="s">
        <v>107</v>
      </c>
      <c r="R450" s="31">
        <v>2</v>
      </c>
      <c r="S450" s="25" t="s">
        <v>3770</v>
      </c>
      <c r="T450" s="25" t="s">
        <v>110</v>
      </c>
      <c r="U450" s="25" t="s">
        <v>3675</v>
      </c>
      <c r="V450" s="25" t="s">
        <v>128</v>
      </c>
      <c r="W450" s="23" t="s">
        <v>8</v>
      </c>
      <c r="X450" s="23" t="s">
        <v>8</v>
      </c>
      <c r="Y450" s="23" t="s">
        <v>8</v>
      </c>
      <c r="Z450" s="23" t="s">
        <v>1066</v>
      </c>
      <c r="AA450" s="23" t="s">
        <v>1041</v>
      </c>
      <c r="AB450" s="23" t="s">
        <v>108</v>
      </c>
      <c r="AC450" s="23" t="s">
        <v>2725</v>
      </c>
      <c r="AD450" s="25">
        <f t="shared" ca="1" si="90"/>
        <v>0.16438356164383561</v>
      </c>
      <c r="AE450" s="32">
        <v>400000000</v>
      </c>
      <c r="AF450" s="33">
        <f>VLOOKUP(J450,Library!A:B,2,0)</f>
        <v>3</v>
      </c>
      <c r="AG450" s="33">
        <f>VLOOKUP(J450,Library!A:G,7,0)</f>
        <v>3</v>
      </c>
      <c r="AH450" s="28" t="str">
        <f>VLOOKUP(W450,Library!W:X,2,0)</f>
        <v>N/A</v>
      </c>
      <c r="AI450" s="28" t="str">
        <f>VLOOKUP(X450,Library!Y:Z,2,0)</f>
        <v>N/A</v>
      </c>
      <c r="AJ450" s="28" t="str">
        <f>VLOOKUP(Y450,Library!AA:AB,2,0)</f>
        <v>N/A</v>
      </c>
      <c r="AK450" s="33">
        <f>IF(MAX(AH450,AI450,AJ450)=0,VLOOKUP(I450,Library!$J:$P,7,0),MAX(AH450,AI450,AJ450))</f>
        <v>7</v>
      </c>
      <c r="AL450" s="33">
        <f t="shared" ca="1" si="92"/>
        <v>2</v>
      </c>
      <c r="AM450" s="33">
        <f>VLOOKUP(AB450,Library!T:U,2,0)</f>
        <v>1</v>
      </c>
      <c r="AN450" s="34">
        <f t="shared" ca="1" si="93"/>
        <v>3.8</v>
      </c>
      <c r="AO450" s="33">
        <f t="shared" ca="1" si="94"/>
        <v>5</v>
      </c>
      <c r="AP450" s="28" t="s">
        <v>170</v>
      </c>
      <c r="AQ450" s="25" t="s">
        <v>128</v>
      </c>
      <c r="AR450" s="28" t="s">
        <v>2717</v>
      </c>
      <c r="AS450" s="28" t="s">
        <v>2718</v>
      </c>
      <c r="AT450" s="28" t="s">
        <v>1708</v>
      </c>
      <c r="AU450" s="23" t="s">
        <v>3082</v>
      </c>
      <c r="AV450" s="23" t="s">
        <v>35</v>
      </c>
      <c r="AW450" s="25" t="s">
        <v>128</v>
      </c>
      <c r="AX450" s="25" t="s">
        <v>128</v>
      </c>
      <c r="AY450" s="25" t="s">
        <v>128</v>
      </c>
      <c r="AZ450" s="25" t="s">
        <v>128</v>
      </c>
      <c r="BA450" s="25" t="s">
        <v>128</v>
      </c>
      <c r="BB450" s="25" t="s">
        <v>110</v>
      </c>
      <c r="BC450" s="25" t="s">
        <v>110</v>
      </c>
      <c r="BD450" s="25" t="s">
        <v>128</v>
      </c>
      <c r="BE450" s="25" t="s">
        <v>128</v>
      </c>
      <c r="BF450" s="25" t="s">
        <v>128</v>
      </c>
      <c r="BG450" s="25" t="s">
        <v>128</v>
      </c>
      <c r="BH450" s="25" t="s">
        <v>128</v>
      </c>
      <c r="BI450" s="25" t="s">
        <v>114</v>
      </c>
      <c r="BJ450" s="23" t="s">
        <v>128</v>
      </c>
      <c r="BK450" t="s">
        <v>1042</v>
      </c>
      <c r="BL450" s="23" t="s">
        <v>2860</v>
      </c>
      <c r="BM450" s="28">
        <v>18700000</v>
      </c>
      <c r="BN450" s="72">
        <f t="shared" si="89"/>
        <v>4.675E-2</v>
      </c>
    </row>
    <row r="451" spans="1:66" ht="15">
      <c r="A451" s="28">
        <v>447</v>
      </c>
      <c r="B451" s="23" t="s">
        <v>2861</v>
      </c>
      <c r="C451" s="28" t="s">
        <v>2932</v>
      </c>
      <c r="D451" s="23" t="s">
        <v>138</v>
      </c>
      <c r="E451" s="43">
        <f ca="1">IF(AW451="Y","Defaulted",IF(OR(IFERROR(_xlfn.XLOOKUP(I451,Library!$J:$J,Library!$P:$P),AK451)=6,IFERROR(_xlfn.XLOOKUP(I451,Library!$J:$J,Library!$P:$P),AK451)=7),"N/A",AO451))</f>
        <v>3</v>
      </c>
      <c r="F451" s="25" t="str">
        <f t="shared" si="95"/>
        <v>N</v>
      </c>
      <c r="G451" s="25" t="str">
        <f t="shared" si="96"/>
        <v>N</v>
      </c>
      <c r="H451" s="25" t="s">
        <v>128</v>
      </c>
      <c r="I451" s="29" t="s">
        <v>146</v>
      </c>
      <c r="J451" s="44" t="str">
        <f t="shared" si="91"/>
        <v>投资级别优先普通债</v>
      </c>
      <c r="K451" s="27" t="s">
        <v>21</v>
      </c>
      <c r="L451" s="29">
        <v>100.18</v>
      </c>
      <c r="M451" s="29">
        <v>100.27800000000001</v>
      </c>
      <c r="N451" s="29">
        <v>4.1673078850522005</v>
      </c>
      <c r="O451" s="29">
        <v>4.123442329896128</v>
      </c>
      <c r="P451" s="30">
        <v>4.25</v>
      </c>
      <c r="Q451" s="27" t="s">
        <v>107</v>
      </c>
      <c r="R451" s="31">
        <v>2</v>
      </c>
      <c r="S451" s="25" t="s">
        <v>3812</v>
      </c>
      <c r="T451" s="25" t="s">
        <v>128</v>
      </c>
      <c r="U451" s="25" t="s">
        <v>3496</v>
      </c>
      <c r="V451" s="25" t="s">
        <v>128</v>
      </c>
      <c r="W451" s="23" t="s">
        <v>974</v>
      </c>
      <c r="X451" s="23" t="s">
        <v>975</v>
      </c>
      <c r="Y451" s="23" t="s">
        <v>8</v>
      </c>
      <c r="Z451" s="23" t="s">
        <v>1066</v>
      </c>
      <c r="AA451" s="23" t="s">
        <v>1041</v>
      </c>
      <c r="AB451" s="23" t="s">
        <v>108</v>
      </c>
      <c r="AC451" s="23" t="s">
        <v>3025</v>
      </c>
      <c r="AD451" s="25">
        <f t="shared" ca="1" si="90"/>
        <v>2.3726027397260272</v>
      </c>
      <c r="AE451" s="32">
        <v>750000000</v>
      </c>
      <c r="AF451" s="33">
        <f>VLOOKUP(J451,Library!A:B,2,0)</f>
        <v>1</v>
      </c>
      <c r="AG451" s="33">
        <f>VLOOKUP(J451,Library!A:G,7,0)</f>
        <v>3</v>
      </c>
      <c r="AH451" s="28">
        <f>VLOOKUP(W451,Library!W:X,2,0)</f>
        <v>3</v>
      </c>
      <c r="AI451" s="28">
        <f>VLOOKUP(X451,Library!Y:Z,2,0)</f>
        <v>3</v>
      </c>
      <c r="AJ451" s="28" t="str">
        <f>VLOOKUP(Y451,Library!AA:AB,2,0)</f>
        <v>N/A</v>
      </c>
      <c r="AK451" s="33">
        <f>IF(MAX(AH451,AI451,AJ451)=0,VLOOKUP(I451,Library!$J:$P,7,0),MAX(AH451,AI451,AJ451))</f>
        <v>3</v>
      </c>
      <c r="AL451" s="33">
        <f t="shared" ca="1" si="92"/>
        <v>3</v>
      </c>
      <c r="AM451" s="33">
        <f>VLOOKUP(AB451,Library!T:U,2,0)</f>
        <v>1</v>
      </c>
      <c r="AN451" s="34">
        <f t="shared" ca="1" si="93"/>
        <v>2.2000000000000002</v>
      </c>
      <c r="AO451" s="33">
        <f t="shared" ca="1" si="94"/>
        <v>3</v>
      </c>
      <c r="AP451" s="28" t="s">
        <v>136</v>
      </c>
      <c r="AQ451" s="25" t="s">
        <v>128</v>
      </c>
      <c r="AR451" s="28" t="s">
        <v>111</v>
      </c>
      <c r="AS451" s="28" t="s">
        <v>137</v>
      </c>
      <c r="AT451" s="28" t="s">
        <v>138</v>
      </c>
      <c r="AU451" s="23" t="s">
        <v>114</v>
      </c>
      <c r="AV451" s="23" t="s">
        <v>115</v>
      </c>
      <c r="AW451" s="25" t="s">
        <v>128</v>
      </c>
      <c r="AX451" s="25" t="s">
        <v>128</v>
      </c>
      <c r="AY451" s="25" t="s">
        <v>128</v>
      </c>
      <c r="AZ451" s="25" t="s">
        <v>128</v>
      </c>
      <c r="BA451" s="25" t="s">
        <v>128</v>
      </c>
      <c r="BB451" s="25" t="s">
        <v>128</v>
      </c>
      <c r="BC451" s="25" t="s">
        <v>128</v>
      </c>
      <c r="BD451" s="25" t="s">
        <v>128</v>
      </c>
      <c r="BE451" s="25" t="s">
        <v>128</v>
      </c>
      <c r="BF451" s="25" t="s">
        <v>128</v>
      </c>
      <c r="BG451" s="25" t="s">
        <v>128</v>
      </c>
      <c r="BH451" s="25" t="s">
        <v>128</v>
      </c>
      <c r="BI451" s="25" t="s">
        <v>114</v>
      </c>
      <c r="BJ451" s="23" t="s">
        <v>128</v>
      </c>
      <c r="BK451" t="s">
        <v>1086</v>
      </c>
      <c r="BL451" s="23" t="s">
        <v>2861</v>
      </c>
      <c r="BM451" s="28">
        <v>1519170000</v>
      </c>
      <c r="BN451" s="72">
        <f t="shared" si="89"/>
        <v>2.02556</v>
      </c>
    </row>
    <row r="452" spans="1:66" ht="15">
      <c r="A452" s="28">
        <v>448</v>
      </c>
      <c r="B452" s="23" t="s">
        <v>2862</v>
      </c>
      <c r="C452" s="28" t="s">
        <v>2933</v>
      </c>
      <c r="D452" s="23" t="s">
        <v>138</v>
      </c>
      <c r="E452" s="43">
        <f ca="1">IF(AW452="Y","Defaulted",IF(OR(IFERROR(_xlfn.XLOOKUP(I452,Library!$J:$J,Library!$P:$P),AK452)=6,IFERROR(_xlfn.XLOOKUP(I452,Library!$J:$J,Library!$P:$P),AK452)=7),"N/A",AO452))</f>
        <v>3</v>
      </c>
      <c r="F452" s="25" t="str">
        <f t="shared" si="95"/>
        <v>Y</v>
      </c>
      <c r="G452" s="25" t="str">
        <f t="shared" si="96"/>
        <v>N</v>
      </c>
      <c r="H452" s="25" t="s">
        <v>128</v>
      </c>
      <c r="I452" s="29" t="s">
        <v>146</v>
      </c>
      <c r="J452" s="44" t="str">
        <f t="shared" si="91"/>
        <v>投资级别优先可赎回/可售回债</v>
      </c>
      <c r="K452" s="27" t="s">
        <v>21</v>
      </c>
      <c r="L452" s="29">
        <v>92.116</v>
      </c>
      <c r="M452" s="29">
        <v>92.349000000000004</v>
      </c>
      <c r="N452" s="29">
        <v>4.1688638184634152</v>
      </c>
      <c r="O452" s="29">
        <v>4.1110354606639339</v>
      </c>
      <c r="P452" s="30">
        <v>2.2999999999999998</v>
      </c>
      <c r="Q452" s="27" t="s">
        <v>107</v>
      </c>
      <c r="R452" s="31">
        <v>2</v>
      </c>
      <c r="S452" s="25" t="s">
        <v>3570</v>
      </c>
      <c r="T452" s="25" t="s">
        <v>110</v>
      </c>
      <c r="U452" s="25" t="s">
        <v>3813</v>
      </c>
      <c r="V452" s="25" t="s">
        <v>128</v>
      </c>
      <c r="W452" s="23" t="s">
        <v>974</v>
      </c>
      <c r="X452" s="23" t="s">
        <v>975</v>
      </c>
      <c r="Y452" s="23" t="s">
        <v>8</v>
      </c>
      <c r="Z452" s="23" t="s">
        <v>1066</v>
      </c>
      <c r="AA452" s="23" t="s">
        <v>1041</v>
      </c>
      <c r="AB452" s="23" t="s">
        <v>108</v>
      </c>
      <c r="AC452" s="23" t="s">
        <v>3026</v>
      </c>
      <c r="AD452" s="25">
        <f t="shared" ca="1" si="90"/>
        <v>4.6958904109589037</v>
      </c>
      <c r="AE452" s="32">
        <v>1200000000</v>
      </c>
      <c r="AF452" s="33">
        <f>VLOOKUP(J452,Library!A:B,2,0)</f>
        <v>1</v>
      </c>
      <c r="AG452" s="33">
        <f>VLOOKUP(J452,Library!A:G,7,0)</f>
        <v>3</v>
      </c>
      <c r="AH452" s="28">
        <f>VLOOKUP(W452,Library!W:X,2,0)</f>
        <v>3</v>
      </c>
      <c r="AI452" s="28">
        <f>VLOOKUP(X452,Library!Y:Z,2,0)</f>
        <v>3</v>
      </c>
      <c r="AJ452" s="28" t="str">
        <f>VLOOKUP(Y452,Library!AA:AB,2,0)</f>
        <v>N/A</v>
      </c>
      <c r="AK452" s="33">
        <f>IF(MAX(AH452,AI452,AJ452)=0,VLOOKUP(I452,Library!$J:$P,7,0),MAX(AH452,AI452,AJ452))</f>
        <v>3</v>
      </c>
      <c r="AL452" s="33">
        <f t="shared" ca="1" si="92"/>
        <v>3</v>
      </c>
      <c r="AM452" s="33">
        <f>VLOOKUP(AB452,Library!T:U,2,0)</f>
        <v>1</v>
      </c>
      <c r="AN452" s="34">
        <f t="shared" ca="1" si="93"/>
        <v>2.2000000000000002</v>
      </c>
      <c r="AO452" s="33">
        <f t="shared" ca="1" si="94"/>
        <v>3</v>
      </c>
      <c r="AP452" s="28" t="s">
        <v>127</v>
      </c>
      <c r="AQ452" s="25" t="s">
        <v>128</v>
      </c>
      <c r="AR452" s="28" t="s">
        <v>111</v>
      </c>
      <c r="AS452" s="28" t="s">
        <v>137</v>
      </c>
      <c r="AT452" s="28" t="s">
        <v>138</v>
      </c>
      <c r="AU452" s="23" t="s">
        <v>3083</v>
      </c>
      <c r="AV452" s="23" t="s">
        <v>35</v>
      </c>
      <c r="AW452" s="25" t="s">
        <v>128</v>
      </c>
      <c r="AX452" s="25" t="s">
        <v>128</v>
      </c>
      <c r="AY452" s="25" t="s">
        <v>128</v>
      </c>
      <c r="AZ452" s="25" t="s">
        <v>128</v>
      </c>
      <c r="BA452" s="25" t="s">
        <v>128</v>
      </c>
      <c r="BB452" s="25" t="s">
        <v>128</v>
      </c>
      <c r="BC452" s="25" t="s">
        <v>128</v>
      </c>
      <c r="BD452" s="25" t="s">
        <v>128</v>
      </c>
      <c r="BE452" s="25" t="s">
        <v>128</v>
      </c>
      <c r="BF452" s="25" t="s">
        <v>128</v>
      </c>
      <c r="BG452" s="25" t="s">
        <v>128</v>
      </c>
      <c r="BH452" s="25" t="s">
        <v>128</v>
      </c>
      <c r="BI452" s="25" t="s">
        <v>114</v>
      </c>
      <c r="BJ452" s="23" t="s">
        <v>128</v>
      </c>
      <c r="BK452" t="s">
        <v>1086</v>
      </c>
      <c r="BL452" s="23" t="s">
        <v>2862</v>
      </c>
      <c r="BM452" s="28">
        <v>158405000</v>
      </c>
      <c r="BN452" s="72">
        <f t="shared" si="89"/>
        <v>0.13200416666666667</v>
      </c>
    </row>
    <row r="453" spans="1:66" ht="15">
      <c r="A453" s="28">
        <v>449</v>
      </c>
      <c r="B453" s="23" t="s">
        <v>2863</v>
      </c>
      <c r="C453" s="28" t="s">
        <v>2934</v>
      </c>
      <c r="D453" s="23" t="s">
        <v>138</v>
      </c>
      <c r="E453" s="43">
        <f ca="1">IF(AW453="Y","Defaulted",IF(OR(IFERROR(_xlfn.XLOOKUP(I453,Library!$J:$J,Library!$P:$P),AK453)=6,IFERROR(_xlfn.XLOOKUP(I453,Library!$J:$J,Library!$P:$P),AK453)=7),"N/A",AO453))</f>
        <v>3</v>
      </c>
      <c r="F453" s="25" t="str">
        <f t="shared" si="95"/>
        <v>Y</v>
      </c>
      <c r="G453" s="25" t="str">
        <f t="shared" si="96"/>
        <v>N</v>
      </c>
      <c r="H453" s="25" t="s">
        <v>128</v>
      </c>
      <c r="I453" s="29" t="s">
        <v>146</v>
      </c>
      <c r="J453" s="44" t="str">
        <f t="shared" si="91"/>
        <v>投资级别优先可赎回/可售回债</v>
      </c>
      <c r="K453" s="27" t="s">
        <v>21</v>
      </c>
      <c r="L453" s="29">
        <v>71.540999999999997</v>
      </c>
      <c r="M453" s="29">
        <v>71.94</v>
      </c>
      <c r="N453" s="29">
        <v>5.1494137938349871</v>
      </c>
      <c r="O453" s="29">
        <v>5.1135682726385872</v>
      </c>
      <c r="P453" s="30">
        <v>3.1</v>
      </c>
      <c r="Q453" s="27" t="s">
        <v>107</v>
      </c>
      <c r="R453" s="31">
        <v>2</v>
      </c>
      <c r="S453" s="25" t="s">
        <v>3570</v>
      </c>
      <c r="T453" s="25" t="s">
        <v>110</v>
      </c>
      <c r="U453" s="25" t="s">
        <v>3814</v>
      </c>
      <c r="V453" s="25" t="s">
        <v>128</v>
      </c>
      <c r="W453" s="23" t="s">
        <v>974</v>
      </c>
      <c r="X453" s="23" t="s">
        <v>975</v>
      </c>
      <c r="Y453" s="23" t="s">
        <v>8</v>
      </c>
      <c r="Z453" s="23" t="s">
        <v>1066</v>
      </c>
      <c r="AA453" s="23" t="s">
        <v>1041</v>
      </c>
      <c r="AB453" s="23" t="s">
        <v>108</v>
      </c>
      <c r="AC453" s="23" t="s">
        <v>3027</v>
      </c>
      <c r="AD453" s="25">
        <f t="shared" ca="1" si="90"/>
        <v>24.709589041095889</v>
      </c>
      <c r="AE453" s="32">
        <v>650000000</v>
      </c>
      <c r="AF453" s="33">
        <f>VLOOKUP(J453,Library!A:B,2,0)</f>
        <v>1</v>
      </c>
      <c r="AG453" s="33">
        <f>VLOOKUP(J453,Library!A:G,7,0)</f>
        <v>3</v>
      </c>
      <c r="AH453" s="28">
        <f>VLOOKUP(W453,Library!W:X,2,0)</f>
        <v>3</v>
      </c>
      <c r="AI453" s="28">
        <f>VLOOKUP(X453,Library!Y:Z,2,0)</f>
        <v>3</v>
      </c>
      <c r="AJ453" s="28" t="str">
        <f>VLOOKUP(Y453,Library!AA:AB,2,0)</f>
        <v>N/A</v>
      </c>
      <c r="AK453" s="33">
        <f>IF(MAX(AH453,AI453,AJ453)=0,VLOOKUP(I453,Library!$J:$P,7,0),MAX(AH453,AI453,AJ453))</f>
        <v>3</v>
      </c>
      <c r="AL453" s="33">
        <f t="shared" ca="1" si="92"/>
        <v>5</v>
      </c>
      <c r="AM453" s="33">
        <f>VLOOKUP(AB453,Library!T:U,2,0)</f>
        <v>1</v>
      </c>
      <c r="AN453" s="34">
        <f t="shared" ca="1" si="93"/>
        <v>2.4</v>
      </c>
      <c r="AO453" s="33">
        <f t="shared" ca="1" si="94"/>
        <v>3</v>
      </c>
      <c r="AP453" s="28" t="s">
        <v>127</v>
      </c>
      <c r="AQ453" s="25" t="s">
        <v>128</v>
      </c>
      <c r="AR453" s="28" t="s">
        <v>111</v>
      </c>
      <c r="AS453" s="28" t="s">
        <v>137</v>
      </c>
      <c r="AT453" s="28" t="s">
        <v>138</v>
      </c>
      <c r="AU453" s="23" t="s">
        <v>3084</v>
      </c>
      <c r="AV453" s="23" t="s">
        <v>35</v>
      </c>
      <c r="AW453" s="25" t="s">
        <v>128</v>
      </c>
      <c r="AX453" s="25" t="s">
        <v>128</v>
      </c>
      <c r="AY453" s="25" t="s">
        <v>128</v>
      </c>
      <c r="AZ453" s="25" t="s">
        <v>128</v>
      </c>
      <c r="BA453" s="25" t="s">
        <v>128</v>
      </c>
      <c r="BB453" s="25" t="s">
        <v>128</v>
      </c>
      <c r="BC453" s="25" t="s">
        <v>128</v>
      </c>
      <c r="BD453" s="25" t="s">
        <v>128</v>
      </c>
      <c r="BE453" s="25" t="s">
        <v>128</v>
      </c>
      <c r="BF453" s="25" t="s">
        <v>128</v>
      </c>
      <c r="BG453" s="25" t="s">
        <v>128</v>
      </c>
      <c r="BH453" s="25" t="s">
        <v>128</v>
      </c>
      <c r="BI453" s="25" t="s">
        <v>114</v>
      </c>
      <c r="BJ453" s="23" t="s">
        <v>128</v>
      </c>
      <c r="BK453" t="s">
        <v>1086</v>
      </c>
      <c r="BL453" s="23" t="s">
        <v>2863</v>
      </c>
      <c r="BM453" s="28">
        <v>15152000</v>
      </c>
      <c r="BN453" s="72">
        <f t="shared" si="89"/>
        <v>2.3310769230769232E-2</v>
      </c>
    </row>
    <row r="454" spans="1:66" ht="15">
      <c r="A454" s="28">
        <v>450</v>
      </c>
      <c r="B454" s="23" t="s">
        <v>2864</v>
      </c>
      <c r="C454" s="28" t="s">
        <v>2935</v>
      </c>
      <c r="D454" s="23" t="s">
        <v>1849</v>
      </c>
      <c r="E454" s="43">
        <f ca="1">IF(AW454="Y","Defaulted",IF(OR(IFERROR(_xlfn.XLOOKUP(I454,Library!$J:$J,Library!$P:$P),AK454)=6,IFERROR(_xlfn.XLOOKUP(I454,Library!$J:$J,Library!$P:$P),AK454)=7),"N/A",AO454))</f>
        <v>4</v>
      </c>
      <c r="F454" s="25" t="str">
        <f t="shared" si="95"/>
        <v>Y</v>
      </c>
      <c r="G454" s="25" t="str">
        <f t="shared" si="96"/>
        <v>N</v>
      </c>
      <c r="H454" s="25" t="s">
        <v>128</v>
      </c>
      <c r="I454" s="29" t="s">
        <v>1968</v>
      </c>
      <c r="J454" s="44" t="str">
        <f t="shared" si="91"/>
        <v>非投资级/无评级优先可赎回/可售回债</v>
      </c>
      <c r="K454" s="27" t="s">
        <v>24</v>
      </c>
      <c r="L454" s="29">
        <v>92.180999999999997</v>
      </c>
      <c r="M454" s="29">
        <v>92.617999999999995</v>
      </c>
      <c r="N454" s="29">
        <v>7.0792342517866187</v>
      </c>
      <c r="O454" s="29">
        <v>6.9721101684242317</v>
      </c>
      <c r="P454" s="30">
        <v>5.25</v>
      </c>
      <c r="Q454" s="27" t="s">
        <v>107</v>
      </c>
      <c r="R454" s="31">
        <v>2</v>
      </c>
      <c r="S454" s="25" t="s">
        <v>3754</v>
      </c>
      <c r="T454" s="25" t="s">
        <v>110</v>
      </c>
      <c r="U454" s="25" t="s">
        <v>3815</v>
      </c>
      <c r="V454" s="25" t="s">
        <v>128</v>
      </c>
      <c r="W454" s="23" t="s">
        <v>995</v>
      </c>
      <c r="X454" s="23" t="s">
        <v>8</v>
      </c>
      <c r="Y454" s="23" t="s">
        <v>8</v>
      </c>
      <c r="Z454" s="23" t="s">
        <v>1066</v>
      </c>
      <c r="AA454" s="23" t="s">
        <v>114</v>
      </c>
      <c r="AB454" s="23" t="s">
        <v>108</v>
      </c>
      <c r="AC454" s="23" t="s">
        <v>3028</v>
      </c>
      <c r="AD454" s="25">
        <f t="shared" ca="1" si="90"/>
        <v>5.1863013698630134</v>
      </c>
      <c r="AE454" s="32">
        <v>1500000000</v>
      </c>
      <c r="AF454" s="33">
        <f>VLOOKUP(J454,Library!A:B,2,0)</f>
        <v>3</v>
      </c>
      <c r="AG454" s="33">
        <f>VLOOKUP(J454,Library!A:G,7,0)</f>
        <v>3</v>
      </c>
      <c r="AH454" s="28">
        <f>VLOOKUP(W454,Library!W:X,2,0)</f>
        <v>5</v>
      </c>
      <c r="AI454" s="28" t="str">
        <f>VLOOKUP(X454,Library!Y:Z,2,0)</f>
        <v>N/A</v>
      </c>
      <c r="AJ454" s="28" t="str">
        <f>VLOOKUP(Y454,Library!AA:AB,2,0)</f>
        <v>N/A</v>
      </c>
      <c r="AK454" s="33">
        <f>IF(MAX(AH454,AI454,AJ454)=0,VLOOKUP(I454,Library!$J:$P,7,0),MAX(AH454,AI454,AJ454))</f>
        <v>5</v>
      </c>
      <c r="AL454" s="33">
        <f t="shared" ca="1" si="92"/>
        <v>4</v>
      </c>
      <c r="AM454" s="33">
        <f>VLOOKUP(AB454,Library!T:U,2,0)</f>
        <v>1</v>
      </c>
      <c r="AN454" s="34">
        <f t="shared" ca="1" si="93"/>
        <v>3.4999999999999996</v>
      </c>
      <c r="AO454" s="33">
        <f t="shared" ca="1" si="94"/>
        <v>4</v>
      </c>
      <c r="AP454" s="28" t="s">
        <v>136</v>
      </c>
      <c r="AQ454" s="25" t="s">
        <v>128</v>
      </c>
      <c r="AR454" s="28" t="s">
        <v>2595</v>
      </c>
      <c r="AS454" s="28" t="s">
        <v>2596</v>
      </c>
      <c r="AT454" s="28" t="s">
        <v>1849</v>
      </c>
      <c r="AU454" s="23" t="s">
        <v>3085</v>
      </c>
      <c r="AV454" s="23" t="s">
        <v>35</v>
      </c>
      <c r="AW454" s="25" t="s">
        <v>128</v>
      </c>
      <c r="AX454" s="25" t="s">
        <v>128</v>
      </c>
      <c r="AY454" s="25" t="s">
        <v>128</v>
      </c>
      <c r="AZ454" s="25" t="s">
        <v>128</v>
      </c>
      <c r="BA454" s="25" t="s">
        <v>128</v>
      </c>
      <c r="BB454" s="25" t="s">
        <v>128</v>
      </c>
      <c r="BC454" s="25" t="s">
        <v>128</v>
      </c>
      <c r="BD454" s="25" t="s">
        <v>128</v>
      </c>
      <c r="BE454" s="25" t="s">
        <v>128</v>
      </c>
      <c r="BF454" s="25" t="s">
        <v>128</v>
      </c>
      <c r="BG454" s="25" t="s">
        <v>128</v>
      </c>
      <c r="BH454" s="25" t="s">
        <v>128</v>
      </c>
      <c r="BI454" s="25" t="s">
        <v>114</v>
      </c>
      <c r="BJ454" s="23" t="s">
        <v>128</v>
      </c>
      <c r="BK454" t="s">
        <v>1105</v>
      </c>
      <c r="BL454" s="23" t="s">
        <v>2864</v>
      </c>
      <c r="BM454" s="28">
        <v>106393000</v>
      </c>
      <c r="BN454" s="72">
        <f t="shared" si="89"/>
        <v>7.0928666666666668E-2</v>
      </c>
    </row>
    <row r="455" spans="1:66" ht="15">
      <c r="A455" s="28">
        <v>451</v>
      </c>
      <c r="B455" s="23" t="s">
        <v>2865</v>
      </c>
      <c r="C455" s="28" t="s">
        <v>2936</v>
      </c>
      <c r="D455" s="23" t="s">
        <v>1849</v>
      </c>
      <c r="E455" s="43">
        <f ca="1">IF(AW455="Y","Defaulted",IF(OR(IFERROR(_xlfn.XLOOKUP(I455,Library!$J:$J,Library!$P:$P),AK455)=6,IFERROR(_xlfn.XLOOKUP(I455,Library!$J:$J,Library!$P:$P),AK455)=7),"N/A",AO455))</f>
        <v>4</v>
      </c>
      <c r="F455" s="25" t="str">
        <f t="shared" si="95"/>
        <v>Y</v>
      </c>
      <c r="G455" s="25" t="str">
        <f t="shared" si="96"/>
        <v>N</v>
      </c>
      <c r="H455" s="25" t="s">
        <v>128</v>
      </c>
      <c r="I455" s="29" t="s">
        <v>1968</v>
      </c>
      <c r="J455" s="44" t="str">
        <f t="shared" si="91"/>
        <v>非投资级/无评级优先可赎回/可售回债</v>
      </c>
      <c r="K455" s="27" t="s">
        <v>24</v>
      </c>
      <c r="L455" s="29">
        <v>88.143000000000001</v>
      </c>
      <c r="M455" s="29">
        <v>89.111000000000004</v>
      </c>
      <c r="N455" s="29">
        <v>6.2170182086623846</v>
      </c>
      <c r="O455" s="29">
        <v>6.0123599075136962</v>
      </c>
      <c r="P455" s="30">
        <v>3.875</v>
      </c>
      <c r="Q455" s="27" t="s">
        <v>107</v>
      </c>
      <c r="R455" s="31">
        <v>2</v>
      </c>
      <c r="S455" s="25" t="s">
        <v>3754</v>
      </c>
      <c r="T455" s="25" t="s">
        <v>110</v>
      </c>
      <c r="U455" s="25" t="s">
        <v>3816</v>
      </c>
      <c r="V455" s="25" t="s">
        <v>128</v>
      </c>
      <c r="W455" s="23" t="s">
        <v>995</v>
      </c>
      <c r="X455" s="23" t="s">
        <v>8</v>
      </c>
      <c r="Y455" s="23" t="s">
        <v>8</v>
      </c>
      <c r="Z455" s="23" t="s">
        <v>1066</v>
      </c>
      <c r="AA455" s="23" t="s">
        <v>114</v>
      </c>
      <c r="AB455" s="23" t="s">
        <v>964</v>
      </c>
      <c r="AC455" s="23" t="s">
        <v>3029</v>
      </c>
      <c r="AD455" s="25">
        <f t="shared" ca="1" si="90"/>
        <v>6.1890410958904107</v>
      </c>
      <c r="AE455" s="32">
        <v>600000000</v>
      </c>
      <c r="AF455" s="33">
        <f>VLOOKUP(J455,Library!A:B,2,0)</f>
        <v>3</v>
      </c>
      <c r="AG455" s="33">
        <f>VLOOKUP(J455,Library!A:G,7,0)</f>
        <v>3</v>
      </c>
      <c r="AH455" s="28">
        <f>VLOOKUP(W455,Library!W:X,2,0)</f>
        <v>5</v>
      </c>
      <c r="AI455" s="28" t="str">
        <f>VLOOKUP(X455,Library!Y:Z,2,0)</f>
        <v>N/A</v>
      </c>
      <c r="AJ455" s="28" t="str">
        <f>VLOOKUP(Y455,Library!AA:AB,2,0)</f>
        <v>N/A</v>
      </c>
      <c r="AK455" s="33">
        <f>IF(MAX(AH455,AI455,AJ455)=0,VLOOKUP(I455,Library!$J:$P,7,0),MAX(AH455,AI455,AJ455))</f>
        <v>5</v>
      </c>
      <c r="AL455" s="33">
        <f t="shared" ca="1" si="92"/>
        <v>4</v>
      </c>
      <c r="AM455" s="33">
        <f>VLOOKUP(AB455,Library!T:U,2,0)</f>
        <v>1</v>
      </c>
      <c r="AN455" s="34">
        <f t="shared" ca="1" si="93"/>
        <v>3.4999999999999996</v>
      </c>
      <c r="AO455" s="33">
        <f t="shared" ca="1" si="94"/>
        <v>4</v>
      </c>
      <c r="AP455" s="28" t="s">
        <v>170</v>
      </c>
      <c r="AQ455" s="25" t="s">
        <v>128</v>
      </c>
      <c r="AR455" s="28" t="s">
        <v>2595</v>
      </c>
      <c r="AS455" s="28" t="s">
        <v>2596</v>
      </c>
      <c r="AT455" s="28" t="s">
        <v>1849</v>
      </c>
      <c r="AU455" s="23" t="s">
        <v>3086</v>
      </c>
      <c r="AV455" s="23" t="s">
        <v>35</v>
      </c>
      <c r="AW455" s="25" t="s">
        <v>128</v>
      </c>
      <c r="AX455" s="25" t="s">
        <v>128</v>
      </c>
      <c r="AY455" s="25" t="s">
        <v>128</v>
      </c>
      <c r="AZ455" s="25" t="s">
        <v>128</v>
      </c>
      <c r="BA455" s="25" t="s">
        <v>128</v>
      </c>
      <c r="BB455" s="25" t="s">
        <v>128</v>
      </c>
      <c r="BC455" s="25" t="s">
        <v>128</v>
      </c>
      <c r="BD455" s="25" t="s">
        <v>128</v>
      </c>
      <c r="BE455" s="25" t="s">
        <v>128</v>
      </c>
      <c r="BF455" s="25" t="s">
        <v>128</v>
      </c>
      <c r="BG455" s="25" t="s">
        <v>128</v>
      </c>
      <c r="BH455" s="25" t="s">
        <v>128</v>
      </c>
      <c r="BI455" s="25" t="s">
        <v>114</v>
      </c>
      <c r="BJ455" s="23" t="s">
        <v>128</v>
      </c>
      <c r="BK455" t="s">
        <v>1105</v>
      </c>
      <c r="BL455" s="23" t="s">
        <v>2865</v>
      </c>
      <c r="BM455" s="28">
        <v>61154616</v>
      </c>
      <c r="BN455" s="72">
        <f t="shared" si="89"/>
        <v>0.10192436000000001</v>
      </c>
    </row>
    <row r="456" spans="1:66" ht="15">
      <c r="A456" s="28">
        <v>452</v>
      </c>
      <c r="B456" s="23" t="s">
        <v>2866</v>
      </c>
      <c r="C456" s="28" t="s">
        <v>2937</v>
      </c>
      <c r="D456" s="23" t="s">
        <v>1867</v>
      </c>
      <c r="E456" s="43">
        <f ca="1">IF(AW456="Y","Defaulted",IF(OR(IFERROR(_xlfn.XLOOKUP(I456,Library!$J:$J,Library!$P:$P),AK456)=6,IFERROR(_xlfn.XLOOKUP(I456,Library!$J:$J,Library!$P:$P),AK456)=7),"N/A",AO456))</f>
        <v>4</v>
      </c>
      <c r="F456" s="25" t="str">
        <f t="shared" si="95"/>
        <v>Y</v>
      </c>
      <c r="G456" s="25" t="str">
        <f t="shared" si="96"/>
        <v>Y</v>
      </c>
      <c r="H456" s="25" t="s">
        <v>128</v>
      </c>
      <c r="I456" s="29" t="s">
        <v>2010</v>
      </c>
      <c r="J456" s="44" t="str">
        <f t="shared" si="91"/>
        <v>保释债（Bail in feature）</v>
      </c>
      <c r="K456" s="27" t="s">
        <v>25</v>
      </c>
      <c r="L456" s="29">
        <v>105.596</v>
      </c>
      <c r="M456" s="29">
        <v>105.747</v>
      </c>
      <c r="N456" s="29">
        <v>5.4412280550867624</v>
      </c>
      <c r="O456" s="29">
        <v>5.4188952102932237</v>
      </c>
      <c r="P456" s="30">
        <v>6.2960000000000003</v>
      </c>
      <c r="Q456" s="27" t="s">
        <v>126</v>
      </c>
      <c r="R456" s="31">
        <v>2</v>
      </c>
      <c r="S456" s="25" t="s">
        <v>3754</v>
      </c>
      <c r="T456" s="25" t="s">
        <v>110</v>
      </c>
      <c r="U456" s="25" t="s">
        <v>3817</v>
      </c>
      <c r="V456" s="25" t="s">
        <v>128</v>
      </c>
      <c r="W456" s="23" t="s">
        <v>984</v>
      </c>
      <c r="X456" s="23" t="s">
        <v>981</v>
      </c>
      <c r="Y456" s="23" t="s">
        <v>77</v>
      </c>
      <c r="Z456" s="23" t="s">
        <v>1066</v>
      </c>
      <c r="AA456" s="23" t="s">
        <v>114</v>
      </c>
      <c r="AB456" s="23" t="s">
        <v>108</v>
      </c>
      <c r="AC456" s="23" t="s">
        <v>3030</v>
      </c>
      <c r="AD456" s="25">
        <f t="shared" ca="1" si="90"/>
        <v>8.1890410958904116</v>
      </c>
      <c r="AE456" s="32">
        <v>1000000000</v>
      </c>
      <c r="AF456" s="33">
        <f>VLOOKUP(J456,Library!A:B,2,0)</f>
        <v>3</v>
      </c>
      <c r="AG456" s="33">
        <f>VLOOKUP(J456,Library!A:G,7,0)</f>
        <v>3</v>
      </c>
      <c r="AH456" s="28">
        <f>VLOOKUP(W456,Library!W:X,2,0)</f>
        <v>4</v>
      </c>
      <c r="AI456" s="28">
        <f>VLOOKUP(X456,Library!Y:Z,2,0)</f>
        <v>3</v>
      </c>
      <c r="AJ456" s="28">
        <f>VLOOKUP(Y456,Library!AA:AB,2,0)</f>
        <v>3</v>
      </c>
      <c r="AK456" s="33">
        <f>IF(MAX(AH456,AI456,AJ456)=0,VLOOKUP(I456,Library!$J:$P,7,0),MAX(AH456,AI456,AJ456))</f>
        <v>4</v>
      </c>
      <c r="AL456" s="33">
        <f t="shared" ca="1" si="92"/>
        <v>4</v>
      </c>
      <c r="AM456" s="33">
        <f>VLOOKUP(AB456,Library!T:U,2,0)</f>
        <v>1</v>
      </c>
      <c r="AN456" s="34">
        <f t="shared" ca="1" si="93"/>
        <v>3.2499999999999996</v>
      </c>
      <c r="AO456" s="33">
        <f t="shared" ca="1" si="94"/>
        <v>4</v>
      </c>
      <c r="AP456" s="28" t="s">
        <v>386</v>
      </c>
      <c r="AQ456" s="25" t="s">
        <v>128</v>
      </c>
      <c r="AR456" s="28" t="s">
        <v>2671</v>
      </c>
      <c r="AS456" s="28" t="s">
        <v>2672</v>
      </c>
      <c r="AT456" s="28" t="s">
        <v>1867</v>
      </c>
      <c r="AU456" s="23" t="s">
        <v>3087</v>
      </c>
      <c r="AV456" s="23" t="s">
        <v>35</v>
      </c>
      <c r="AW456" s="25" t="s">
        <v>128</v>
      </c>
      <c r="AX456" s="25" t="s">
        <v>128</v>
      </c>
      <c r="AY456" s="25" t="s">
        <v>128</v>
      </c>
      <c r="AZ456" s="25" t="s">
        <v>128</v>
      </c>
      <c r="BA456" s="25" t="s">
        <v>128</v>
      </c>
      <c r="BB456" s="25" t="s">
        <v>110</v>
      </c>
      <c r="BC456" s="25" t="s">
        <v>128</v>
      </c>
      <c r="BD456" s="25" t="s">
        <v>128</v>
      </c>
      <c r="BE456" s="25" t="s">
        <v>128</v>
      </c>
      <c r="BF456" s="25" t="s">
        <v>128</v>
      </c>
      <c r="BG456" s="25" t="s">
        <v>110</v>
      </c>
      <c r="BH456" s="25" t="s">
        <v>128</v>
      </c>
      <c r="BI456" s="25" t="s">
        <v>114</v>
      </c>
      <c r="BJ456" s="23" t="s">
        <v>128</v>
      </c>
      <c r="BK456" t="s">
        <v>1042</v>
      </c>
      <c r="BL456" s="23" t="s">
        <v>2866</v>
      </c>
      <c r="BM456" s="28">
        <v>50259000</v>
      </c>
      <c r="BN456" s="72">
        <f t="shared" si="89"/>
        <v>5.0258999999999998E-2</v>
      </c>
    </row>
    <row r="457" spans="1:66" ht="15">
      <c r="A457" s="28">
        <v>453</v>
      </c>
      <c r="B457" s="23" t="s">
        <v>2867</v>
      </c>
      <c r="C457" s="28" t="s">
        <v>2938</v>
      </c>
      <c r="D457" s="23" t="s">
        <v>3452</v>
      </c>
      <c r="E457" s="43">
        <f ca="1">IF(AW457="Y","Defaulted",IF(OR(IFERROR(_xlfn.XLOOKUP(I457,Library!$J:$J,Library!$P:$P),AK457)=6,IFERROR(_xlfn.XLOOKUP(I457,Library!$J:$J,Library!$P:$P),AK457)=7),"N/A",AO457))</f>
        <v>5</v>
      </c>
      <c r="F457" s="25" t="str">
        <f t="shared" si="95"/>
        <v>Y</v>
      </c>
      <c r="G457" s="25" t="str">
        <f t="shared" si="96"/>
        <v>Y</v>
      </c>
      <c r="H457" s="25" t="s">
        <v>128</v>
      </c>
      <c r="I457" s="29" t="s">
        <v>2010</v>
      </c>
      <c r="J457" s="44" t="str">
        <f t="shared" si="91"/>
        <v>应急可转债</v>
      </c>
      <c r="K457" s="27" t="s">
        <v>25</v>
      </c>
      <c r="L457" s="29">
        <v>96.195999999999998</v>
      </c>
      <c r="M457" s="29">
        <v>96.429000000000002</v>
      </c>
      <c r="N457" s="29">
        <v>6.9465381732554308</v>
      </c>
      <c r="O457" s="29">
        <v>6.9308075027305209</v>
      </c>
      <c r="P457" s="30">
        <v>4.3</v>
      </c>
      <c r="Q457" s="27" t="s">
        <v>126</v>
      </c>
      <c r="R457" s="31">
        <v>2</v>
      </c>
      <c r="S457" s="25" t="s">
        <v>3674</v>
      </c>
      <c r="T457" s="25" t="s">
        <v>110</v>
      </c>
      <c r="U457" s="25" t="s">
        <v>3818</v>
      </c>
      <c r="V457" s="25" t="s">
        <v>128</v>
      </c>
      <c r="W457" s="23" t="s">
        <v>995</v>
      </c>
      <c r="X457" s="23" t="s">
        <v>996</v>
      </c>
      <c r="Y457" s="23" t="s">
        <v>993</v>
      </c>
      <c r="Z457" s="23" t="s">
        <v>1109</v>
      </c>
      <c r="AA457" s="23" t="s">
        <v>114</v>
      </c>
      <c r="AB457" s="23" t="s">
        <v>108</v>
      </c>
      <c r="AC457" s="23" t="s">
        <v>114</v>
      </c>
      <c r="AD457" s="25" t="str">
        <f t="shared" ca="1" si="90"/>
        <v>N/A</v>
      </c>
      <c r="AE457" s="32">
        <v>1500000000</v>
      </c>
      <c r="AF457" s="33">
        <f>VLOOKUP(J457,Library!A:B,2,0)</f>
        <v>5</v>
      </c>
      <c r="AG457" s="33">
        <f>VLOOKUP(J457,Library!A:G,7,0)</f>
        <v>3</v>
      </c>
      <c r="AH457" s="28">
        <f>VLOOKUP(W457,Library!W:X,2,0)</f>
        <v>5</v>
      </c>
      <c r="AI457" s="28">
        <f>VLOOKUP(X457,Library!Y:Z,2,0)</f>
        <v>5</v>
      </c>
      <c r="AJ457" s="28">
        <f>VLOOKUP(Y457,Library!AA:AB,2,0)</f>
        <v>4</v>
      </c>
      <c r="AK457" s="33">
        <f>IF(MAX(AH457,AI457,AJ457)=0,VLOOKUP(I457,Library!$J:$P,7,0),MAX(AH457,AI457,AJ457))</f>
        <v>5</v>
      </c>
      <c r="AL457" s="33">
        <f t="shared" ca="1" si="92"/>
        <v>5</v>
      </c>
      <c r="AM457" s="33">
        <f>VLOOKUP(AB457,Library!T:U,2,0)</f>
        <v>1</v>
      </c>
      <c r="AN457" s="34">
        <f t="shared" ca="1" si="93"/>
        <v>4.3</v>
      </c>
      <c r="AO457" s="33">
        <f t="shared" ca="1" si="94"/>
        <v>5</v>
      </c>
      <c r="AP457" s="28" t="s">
        <v>386</v>
      </c>
      <c r="AQ457" s="25" t="s">
        <v>128</v>
      </c>
      <c r="AR457" s="28" t="s">
        <v>2671</v>
      </c>
      <c r="AS457" s="28" t="s">
        <v>2672</v>
      </c>
      <c r="AT457" s="28" t="s">
        <v>1867</v>
      </c>
      <c r="AU457" s="23" t="s">
        <v>3088</v>
      </c>
      <c r="AV457" s="23" t="s">
        <v>130</v>
      </c>
      <c r="AW457" s="25" t="s">
        <v>128</v>
      </c>
      <c r="AX457" s="25" t="s">
        <v>110</v>
      </c>
      <c r="AY457" s="25" t="s">
        <v>128</v>
      </c>
      <c r="AZ457" s="25" t="s">
        <v>128</v>
      </c>
      <c r="BA457" s="25" t="s">
        <v>128</v>
      </c>
      <c r="BB457" s="25" t="s">
        <v>110</v>
      </c>
      <c r="BC457" s="25" t="s">
        <v>128</v>
      </c>
      <c r="BD457" s="25" t="s">
        <v>110</v>
      </c>
      <c r="BE457" s="25" t="s">
        <v>110</v>
      </c>
      <c r="BF457" s="25" t="s">
        <v>110</v>
      </c>
      <c r="BG457" s="25" t="s">
        <v>110</v>
      </c>
      <c r="BH457" s="25" t="s">
        <v>128</v>
      </c>
      <c r="BI457" s="25" t="s">
        <v>114</v>
      </c>
      <c r="BJ457" s="23" t="s">
        <v>128</v>
      </c>
      <c r="BK457" t="s">
        <v>1042</v>
      </c>
      <c r="BL457" s="23" t="s">
        <v>2867</v>
      </c>
      <c r="BM457" s="28">
        <v>209306000</v>
      </c>
      <c r="BN457" s="72">
        <f t="shared" si="89"/>
        <v>0.13953733333333335</v>
      </c>
    </row>
    <row r="458" spans="1:66" ht="15">
      <c r="A458" s="28">
        <v>454</v>
      </c>
      <c r="B458" s="23" t="s">
        <v>2868</v>
      </c>
      <c r="C458" s="28" t="s">
        <v>2939</v>
      </c>
      <c r="D458" s="23" t="s">
        <v>1862</v>
      </c>
      <c r="E458" s="43">
        <f ca="1">IF(AW458="Y","Defaulted",IF(OR(IFERROR(_xlfn.XLOOKUP(I458,Library!$J:$J,Library!$P:$P),AK458)=6,IFERROR(_xlfn.XLOOKUP(I458,Library!$J:$J,Library!$P:$P),AK458)=7),"N/A",AO458))</f>
        <v>3</v>
      </c>
      <c r="F458" s="25" t="str">
        <f t="shared" si="95"/>
        <v>N</v>
      </c>
      <c r="G458" s="25" t="str">
        <f t="shared" si="96"/>
        <v>N</v>
      </c>
      <c r="H458" s="25"/>
      <c r="I458" s="29" t="s">
        <v>1997</v>
      </c>
      <c r="J458" s="44" t="str">
        <f t="shared" si="91"/>
        <v>投资级别优先普通债</v>
      </c>
      <c r="K458" s="27" t="s">
        <v>800</v>
      </c>
      <c r="L458" s="29">
        <v>99.807000000000002</v>
      </c>
      <c r="M458" s="29">
        <v>100.13</v>
      </c>
      <c r="N458" s="29">
        <v>3.3204498449325826</v>
      </c>
      <c r="O458" s="29">
        <v>3.2002073926475472</v>
      </c>
      <c r="P458" s="30">
        <v>3.21</v>
      </c>
      <c r="Q458" s="27" t="s">
        <v>107</v>
      </c>
      <c r="R458" s="31">
        <v>4</v>
      </c>
      <c r="S458" s="25" t="s">
        <v>3770</v>
      </c>
      <c r="T458" s="25" t="s">
        <v>128</v>
      </c>
      <c r="U458" s="25" t="s">
        <v>3496</v>
      </c>
      <c r="V458" s="25" t="s">
        <v>128</v>
      </c>
      <c r="W458" s="23" t="s">
        <v>8</v>
      </c>
      <c r="X458" s="23" t="s">
        <v>975</v>
      </c>
      <c r="Y458" s="23" t="s">
        <v>8</v>
      </c>
      <c r="Z458" s="23" t="s">
        <v>1066</v>
      </c>
      <c r="AA458" s="23" t="s">
        <v>1041</v>
      </c>
      <c r="AB458" s="23" t="s">
        <v>955</v>
      </c>
      <c r="AC458" s="23" t="s">
        <v>3031</v>
      </c>
      <c r="AD458" s="25">
        <f t="shared" ca="1" si="90"/>
        <v>2.9095890410958902</v>
      </c>
      <c r="AE458" s="32">
        <v>371000000</v>
      </c>
      <c r="AF458" s="33">
        <f>VLOOKUP(J458,Library!A:B,2,0)</f>
        <v>1</v>
      </c>
      <c r="AG458" s="33">
        <f>VLOOKUP(J458,Library!A:G,7,0)</f>
        <v>3</v>
      </c>
      <c r="AH458" s="28" t="str">
        <f>VLOOKUP(W458,Library!W:X,2,0)</f>
        <v>N/A</v>
      </c>
      <c r="AI458" s="28">
        <f>VLOOKUP(X458,Library!Y:Z,2,0)</f>
        <v>3</v>
      </c>
      <c r="AJ458" s="28" t="str">
        <f>VLOOKUP(Y458,Library!AA:AB,2,0)</f>
        <v>N/A</v>
      </c>
      <c r="AK458" s="33">
        <f>IF(MAX(AH458,AI458,AJ458)=0,VLOOKUP(I458,Library!$J:$P,7,0),MAX(AH458,AI458,AJ458))</f>
        <v>3</v>
      </c>
      <c r="AL458" s="33">
        <f t="shared" ca="1" si="92"/>
        <v>3</v>
      </c>
      <c r="AM458" s="33">
        <f>VLOOKUP(AB458,Library!T:U,2,0)</f>
        <v>1</v>
      </c>
      <c r="AN458" s="34">
        <f t="shared" ca="1" si="93"/>
        <v>2.2000000000000002</v>
      </c>
      <c r="AO458" s="33">
        <f t="shared" ca="1" si="94"/>
        <v>3</v>
      </c>
      <c r="AP458" s="28" t="s">
        <v>109</v>
      </c>
      <c r="AQ458" s="25" t="s">
        <v>128</v>
      </c>
      <c r="AR458" s="28" t="s">
        <v>2638</v>
      </c>
      <c r="AS458" s="28" t="s">
        <v>2639</v>
      </c>
      <c r="AT458" s="28" t="s">
        <v>1862</v>
      </c>
      <c r="AU458" s="23" t="s">
        <v>114</v>
      </c>
      <c r="AV458" s="23" t="s">
        <v>115</v>
      </c>
      <c r="AW458" s="25" t="s">
        <v>128</v>
      </c>
      <c r="AX458" s="25" t="s">
        <v>128</v>
      </c>
      <c r="AY458" s="25" t="s">
        <v>128</v>
      </c>
      <c r="AZ458" s="25" t="s">
        <v>128</v>
      </c>
      <c r="BA458" s="25" t="s">
        <v>128</v>
      </c>
      <c r="BB458" s="25" t="s">
        <v>128</v>
      </c>
      <c r="BC458" s="25" t="s">
        <v>128</v>
      </c>
      <c r="BD458" s="25" t="s">
        <v>128</v>
      </c>
      <c r="BE458" s="25" t="s">
        <v>128</v>
      </c>
      <c r="BF458" s="25" t="s">
        <v>128</v>
      </c>
      <c r="BG458" s="25" t="s">
        <v>128</v>
      </c>
      <c r="BH458" s="25" t="s">
        <v>128</v>
      </c>
      <c r="BI458" s="25" t="s">
        <v>114</v>
      </c>
      <c r="BJ458" s="23" t="s">
        <v>128</v>
      </c>
      <c r="BK458" t="s">
        <v>1042</v>
      </c>
      <c r="BL458" s="23" t="s">
        <v>2868</v>
      </c>
      <c r="BM458" s="28">
        <v>3000000</v>
      </c>
      <c r="BN458" s="72">
        <f t="shared" si="89"/>
        <v>8.0862533692722376E-3</v>
      </c>
    </row>
    <row r="459" spans="1:66" ht="15">
      <c r="A459" s="28">
        <v>455</v>
      </c>
      <c r="B459" s="23" t="s">
        <v>2869</v>
      </c>
      <c r="C459" s="28" t="s">
        <v>2940</v>
      </c>
      <c r="D459" s="23" t="s">
        <v>1863</v>
      </c>
      <c r="E459" s="43">
        <f ca="1">IF(AW459="Y","Defaulted",IF(OR(IFERROR(_xlfn.XLOOKUP(I459,Library!$J:$J,Library!$P:$P),AK459)=6,IFERROR(_xlfn.XLOOKUP(I459,Library!$J:$J,Library!$P:$P),AK459)=7),"N/A",AO459))</f>
        <v>3</v>
      </c>
      <c r="F459" s="25" t="str">
        <f t="shared" si="95"/>
        <v>Y</v>
      </c>
      <c r="G459" s="25" t="str">
        <f t="shared" si="96"/>
        <v>N</v>
      </c>
      <c r="H459" s="25" t="s">
        <v>128</v>
      </c>
      <c r="I459" s="29" t="s">
        <v>1998</v>
      </c>
      <c r="J459" s="44" t="str">
        <f t="shared" si="91"/>
        <v>投资级别优先可赎回/可售回债</v>
      </c>
      <c r="K459" s="27" t="s">
        <v>800</v>
      </c>
      <c r="L459" s="29">
        <v>95.010999999999996</v>
      </c>
      <c r="M459" s="29">
        <v>95.201999999999998</v>
      </c>
      <c r="N459" s="29">
        <v>4.333622559103623</v>
      </c>
      <c r="O459" s="29">
        <v>4.2761178202792385</v>
      </c>
      <c r="P459" s="30">
        <v>2.875</v>
      </c>
      <c r="Q459" s="27" t="s">
        <v>107</v>
      </c>
      <c r="R459" s="31">
        <v>2</v>
      </c>
      <c r="S459" s="25" t="s">
        <v>3753</v>
      </c>
      <c r="T459" s="25" t="s">
        <v>110</v>
      </c>
      <c r="U459" s="25" t="s">
        <v>3819</v>
      </c>
      <c r="V459" s="25" t="s">
        <v>128</v>
      </c>
      <c r="W459" s="23" t="s">
        <v>8</v>
      </c>
      <c r="X459" s="23" t="s">
        <v>981</v>
      </c>
      <c r="Y459" s="23" t="s">
        <v>8</v>
      </c>
      <c r="Z459" s="23" t="s">
        <v>1066</v>
      </c>
      <c r="AA459" s="23" t="s">
        <v>1041</v>
      </c>
      <c r="AB459" s="23" t="s">
        <v>108</v>
      </c>
      <c r="AC459" s="23" t="s">
        <v>3032</v>
      </c>
      <c r="AD459" s="25">
        <f t="shared" ca="1" si="90"/>
        <v>3.7561643835616438</v>
      </c>
      <c r="AE459" s="32">
        <v>500000000</v>
      </c>
      <c r="AF459" s="33">
        <f>VLOOKUP(J459,Library!A:B,2,0)</f>
        <v>1</v>
      </c>
      <c r="AG459" s="33">
        <f>VLOOKUP(J459,Library!A:G,7,0)</f>
        <v>3</v>
      </c>
      <c r="AH459" s="28" t="str">
        <f>VLOOKUP(W459,Library!W:X,2,0)</f>
        <v>N/A</v>
      </c>
      <c r="AI459" s="28">
        <f>VLOOKUP(X459,Library!Y:Z,2,0)</f>
        <v>3</v>
      </c>
      <c r="AJ459" s="28" t="str">
        <f>VLOOKUP(Y459,Library!AA:AB,2,0)</f>
        <v>N/A</v>
      </c>
      <c r="AK459" s="33">
        <f>IF(MAX(AH459,AI459,AJ459)=0,VLOOKUP(I459,Library!$J:$P,7,0),MAX(AH459,AI459,AJ459))</f>
        <v>3</v>
      </c>
      <c r="AL459" s="33">
        <f t="shared" ca="1" si="92"/>
        <v>3</v>
      </c>
      <c r="AM459" s="33">
        <f>VLOOKUP(AB459,Library!T:U,2,0)</f>
        <v>1</v>
      </c>
      <c r="AN459" s="34">
        <f t="shared" ca="1" si="93"/>
        <v>2.2000000000000002</v>
      </c>
      <c r="AO459" s="33">
        <f t="shared" ca="1" si="94"/>
        <v>3</v>
      </c>
      <c r="AP459" s="28" t="s">
        <v>136</v>
      </c>
      <c r="AQ459" s="25" t="s">
        <v>128</v>
      </c>
      <c r="AR459" s="28" t="s">
        <v>2640</v>
      </c>
      <c r="AS459" s="28" t="s">
        <v>2641</v>
      </c>
      <c r="AT459" s="28" t="s">
        <v>1863</v>
      </c>
      <c r="AU459" s="23" t="s">
        <v>3089</v>
      </c>
      <c r="AV459" s="23" t="s">
        <v>35</v>
      </c>
      <c r="AW459" s="25" t="s">
        <v>128</v>
      </c>
      <c r="AX459" s="25" t="s">
        <v>128</v>
      </c>
      <c r="AY459" s="25" t="s">
        <v>128</v>
      </c>
      <c r="AZ459" s="25" t="s">
        <v>128</v>
      </c>
      <c r="BA459" s="25" t="s">
        <v>128</v>
      </c>
      <c r="BB459" s="25" t="s">
        <v>128</v>
      </c>
      <c r="BC459" s="25" t="s">
        <v>128</v>
      </c>
      <c r="BD459" s="25" t="s">
        <v>128</v>
      </c>
      <c r="BE459" s="25" t="s">
        <v>128</v>
      </c>
      <c r="BF459" s="25" t="s">
        <v>128</v>
      </c>
      <c r="BG459" s="25" t="s">
        <v>128</v>
      </c>
      <c r="BH459" s="25" t="s">
        <v>128</v>
      </c>
      <c r="BI459" s="25" t="s">
        <v>114</v>
      </c>
      <c r="BJ459" s="23" t="s">
        <v>128</v>
      </c>
      <c r="BK459" t="s">
        <v>1042</v>
      </c>
      <c r="BL459" s="23" t="s">
        <v>2869</v>
      </c>
      <c r="BM459" s="28">
        <v>4000000</v>
      </c>
      <c r="BN459" s="72">
        <f t="shared" si="89"/>
        <v>8.0000000000000002E-3</v>
      </c>
    </row>
    <row r="460" spans="1:66" ht="15">
      <c r="A460" s="28">
        <v>456</v>
      </c>
      <c r="B460" s="23" t="s">
        <v>2870</v>
      </c>
      <c r="C460" s="28" t="s">
        <v>2941</v>
      </c>
      <c r="D460" s="23" t="s">
        <v>808</v>
      </c>
      <c r="E460" s="43">
        <f ca="1">IF(AW460="Y","Defaulted",IF(OR(IFERROR(_xlfn.XLOOKUP(I460,Library!$J:$J,Library!$P:$P),AK460)=6,IFERROR(_xlfn.XLOOKUP(I460,Library!$J:$J,Library!$P:$P),AK460)=7),"N/A",AO460))</f>
        <v>3</v>
      </c>
      <c r="F460" s="25" t="str">
        <f t="shared" si="95"/>
        <v>N</v>
      </c>
      <c r="G460" s="25" t="str">
        <f t="shared" si="96"/>
        <v>N</v>
      </c>
      <c r="H460" s="25" t="s">
        <v>128</v>
      </c>
      <c r="I460" s="29" t="s">
        <v>1969</v>
      </c>
      <c r="J460" s="44" t="str">
        <f t="shared" si="91"/>
        <v>投资级别优先普通债</v>
      </c>
      <c r="K460" s="27" t="s">
        <v>24</v>
      </c>
      <c r="L460" s="29">
        <v>90.094999999999999</v>
      </c>
      <c r="M460" s="29">
        <v>90.418999999999997</v>
      </c>
      <c r="N460" s="29">
        <v>6.0698297520654148</v>
      </c>
      <c r="O460" s="29">
        <v>6.0410213954054122</v>
      </c>
      <c r="P460" s="30">
        <v>5.25</v>
      </c>
      <c r="Q460" s="27" t="s">
        <v>107</v>
      </c>
      <c r="R460" s="31">
        <v>2</v>
      </c>
      <c r="S460" s="25" t="s">
        <v>3675</v>
      </c>
      <c r="T460" s="25" t="s">
        <v>128</v>
      </c>
      <c r="U460" s="25" t="s">
        <v>3496</v>
      </c>
      <c r="V460" s="25" t="s">
        <v>128</v>
      </c>
      <c r="W460" s="23" t="s">
        <v>989</v>
      </c>
      <c r="X460" s="23" t="s">
        <v>990</v>
      </c>
      <c r="Y460" s="23" t="s">
        <v>989</v>
      </c>
      <c r="Z460" s="23" t="s">
        <v>1066</v>
      </c>
      <c r="AA460" s="23" t="s">
        <v>114</v>
      </c>
      <c r="AB460" s="23" t="s">
        <v>108</v>
      </c>
      <c r="AC460" s="23" t="s">
        <v>3033</v>
      </c>
      <c r="AD460" s="25">
        <f t="shared" ca="1" si="90"/>
        <v>22.098630136986301</v>
      </c>
      <c r="AE460" s="32">
        <v>3000000000</v>
      </c>
      <c r="AF460" s="33">
        <f>VLOOKUP(J460,Library!A:B,2,0)</f>
        <v>1</v>
      </c>
      <c r="AG460" s="33">
        <f>VLOOKUP(J460,Library!A:G,7,0)</f>
        <v>3</v>
      </c>
      <c r="AH460" s="28">
        <f>VLOOKUP(W460,Library!W:X,2,0)</f>
        <v>4</v>
      </c>
      <c r="AI460" s="28">
        <f>VLOOKUP(X460,Library!Y:Z,2,0)</f>
        <v>4</v>
      </c>
      <c r="AJ460" s="28">
        <f>VLOOKUP(Y460,Library!AA:AB,2,0)</f>
        <v>4</v>
      </c>
      <c r="AK460" s="33">
        <f>IF(MAX(AH460,AI460,AJ460)=0,VLOOKUP(I460,Library!$J:$P,7,0),MAX(AH460,AI460,AJ460))</f>
        <v>4</v>
      </c>
      <c r="AL460" s="33">
        <f t="shared" ca="1" si="92"/>
        <v>5</v>
      </c>
      <c r="AM460" s="33">
        <f>VLOOKUP(AB460,Library!T:U,2,0)</f>
        <v>1</v>
      </c>
      <c r="AN460" s="34">
        <f t="shared" ca="1" si="93"/>
        <v>2.65</v>
      </c>
      <c r="AO460" s="33">
        <f t="shared" ca="1" si="94"/>
        <v>3</v>
      </c>
      <c r="AP460" s="28" t="s">
        <v>136</v>
      </c>
      <c r="AQ460" s="25" t="s">
        <v>128</v>
      </c>
      <c r="AR460" s="28" t="s">
        <v>2598</v>
      </c>
      <c r="AS460" s="28" t="s">
        <v>2599</v>
      </c>
      <c r="AT460" s="28" t="s">
        <v>808</v>
      </c>
      <c r="AU460" s="23" t="s">
        <v>114</v>
      </c>
      <c r="AV460" s="23" t="s">
        <v>115</v>
      </c>
      <c r="AW460" s="25" t="s">
        <v>128</v>
      </c>
      <c r="AX460" s="25" t="s">
        <v>128</v>
      </c>
      <c r="AY460" s="25" t="s">
        <v>128</v>
      </c>
      <c r="AZ460" s="25" t="s">
        <v>128</v>
      </c>
      <c r="BA460" s="25" t="s">
        <v>128</v>
      </c>
      <c r="BB460" s="25" t="s">
        <v>128</v>
      </c>
      <c r="BC460" s="25" t="s">
        <v>128</v>
      </c>
      <c r="BD460" s="25" t="s">
        <v>128</v>
      </c>
      <c r="BE460" s="25" t="s">
        <v>128</v>
      </c>
      <c r="BF460" s="25" t="s">
        <v>128</v>
      </c>
      <c r="BG460" s="25" t="s">
        <v>128</v>
      </c>
      <c r="BH460" s="25" t="s">
        <v>128</v>
      </c>
      <c r="BI460" s="25" t="s">
        <v>114</v>
      </c>
      <c r="BJ460" s="23" t="s">
        <v>128</v>
      </c>
      <c r="BK460" t="s">
        <v>1105</v>
      </c>
      <c r="BL460" s="23" t="s">
        <v>2870</v>
      </c>
      <c r="BM460" s="28">
        <v>31985000</v>
      </c>
      <c r="BN460" s="72">
        <f t="shared" si="89"/>
        <v>1.0661666666666667E-2</v>
      </c>
    </row>
    <row r="461" spans="1:66" ht="15">
      <c r="A461" s="28">
        <v>457</v>
      </c>
      <c r="B461" s="23" t="s">
        <v>2871</v>
      </c>
      <c r="C461" s="28" t="s">
        <v>2942</v>
      </c>
      <c r="D461" s="23" t="s">
        <v>1841</v>
      </c>
      <c r="E461" s="43" t="str">
        <f>IF(AW461="Y","Defaulted",IF(OR(IFERROR(_xlfn.XLOOKUP(I461,Library!$J:$J,Library!$P:$P),AK461)=6,IFERROR(_xlfn.XLOOKUP(I461,Library!$J:$J,Library!$P:$P),AK461)=7),"N/A",AO461))</f>
        <v>N/A</v>
      </c>
      <c r="F461" s="25" t="str">
        <f t="shared" si="95"/>
        <v>Y</v>
      </c>
      <c r="G461" s="25" t="str">
        <f t="shared" si="96"/>
        <v>N</v>
      </c>
      <c r="H461" s="25" t="s">
        <v>128</v>
      </c>
      <c r="I461" s="29" t="s">
        <v>1955</v>
      </c>
      <c r="J461" s="44" t="str">
        <f t="shared" si="91"/>
        <v>非投资级/无评级优先可赎回/可售回债</v>
      </c>
      <c r="K461" s="27" t="s">
        <v>23</v>
      </c>
      <c r="L461" s="29">
        <v>99.656000000000006</v>
      </c>
      <c r="M461" s="29">
        <v>99.807000000000002</v>
      </c>
      <c r="N461" s="29">
        <v>5.7523031941511613</v>
      </c>
      <c r="O461" s="29">
        <v>5.6397202527016406</v>
      </c>
      <c r="P461" s="30">
        <v>5.5</v>
      </c>
      <c r="Q461" s="27" t="s">
        <v>107</v>
      </c>
      <c r="R461" s="31">
        <v>2</v>
      </c>
      <c r="S461" s="25" t="s">
        <v>3634</v>
      </c>
      <c r="T461" s="25" t="s">
        <v>110</v>
      </c>
      <c r="U461" s="25" t="s">
        <v>3613</v>
      </c>
      <c r="V461" s="25" t="s">
        <v>128</v>
      </c>
      <c r="W461" s="23" t="s">
        <v>999</v>
      </c>
      <c r="X461" s="23" t="s">
        <v>1002</v>
      </c>
      <c r="Y461" s="23" t="s">
        <v>999</v>
      </c>
      <c r="Z461" s="23" t="s">
        <v>1066</v>
      </c>
      <c r="AA461" s="23" t="s">
        <v>114</v>
      </c>
      <c r="AB461" s="23" t="s">
        <v>108</v>
      </c>
      <c r="AC461" s="23" t="s">
        <v>2330</v>
      </c>
      <c r="AD461" s="25">
        <f t="shared" ca="1" si="90"/>
        <v>1.4219178082191781</v>
      </c>
      <c r="AE461" s="32">
        <v>750000000</v>
      </c>
      <c r="AF461" s="33">
        <f>VLOOKUP(J461,Library!A:B,2,0)</f>
        <v>3</v>
      </c>
      <c r="AG461" s="33">
        <f>VLOOKUP(J461,Library!A:G,7,0)</f>
        <v>3</v>
      </c>
      <c r="AH461" s="28">
        <f>VLOOKUP(W461,Library!W:X,2,0)</f>
        <v>5</v>
      </c>
      <c r="AI461" s="28">
        <f>VLOOKUP(X461,Library!Y:Z,2,0)</f>
        <v>6</v>
      </c>
      <c r="AJ461" s="28">
        <f>VLOOKUP(Y461,Library!AA:AB,2,0)</f>
        <v>5</v>
      </c>
      <c r="AK461" s="33">
        <f>IF(MAX(AH461,AI461,AJ461)=0,VLOOKUP(I461,Library!$J:$P,7,0),MAX(AH461,AI461,AJ461))</f>
        <v>6</v>
      </c>
      <c r="AL461" s="33">
        <f t="shared" ca="1" si="92"/>
        <v>3</v>
      </c>
      <c r="AM461" s="33">
        <f>VLOOKUP(AB461,Library!T:U,2,0)</f>
        <v>1</v>
      </c>
      <c r="AN461" s="34">
        <f t="shared" ca="1" si="93"/>
        <v>3.6499999999999995</v>
      </c>
      <c r="AO461" s="33">
        <f t="shared" ca="1" si="94"/>
        <v>4</v>
      </c>
      <c r="AP461" s="28" t="s">
        <v>127</v>
      </c>
      <c r="AQ461" s="25" t="s">
        <v>128</v>
      </c>
      <c r="AR461" s="28" t="s">
        <v>2556</v>
      </c>
      <c r="AS461" s="28" t="s">
        <v>2557</v>
      </c>
      <c r="AT461" s="28" t="s">
        <v>1841</v>
      </c>
      <c r="AU461" s="23" t="s">
        <v>3092</v>
      </c>
      <c r="AV461" s="23" t="s">
        <v>35</v>
      </c>
      <c r="AW461" s="25" t="s">
        <v>128</v>
      </c>
      <c r="AX461" s="25" t="s">
        <v>128</v>
      </c>
      <c r="AY461" s="25" t="s">
        <v>128</v>
      </c>
      <c r="AZ461" s="25" t="s">
        <v>128</v>
      </c>
      <c r="BA461" s="25" t="s">
        <v>128</v>
      </c>
      <c r="BB461" s="25" t="s">
        <v>128</v>
      </c>
      <c r="BC461" s="25" t="s">
        <v>128</v>
      </c>
      <c r="BD461" s="25" t="s">
        <v>128</v>
      </c>
      <c r="BE461" s="25" t="s">
        <v>128</v>
      </c>
      <c r="BF461" s="25" t="s">
        <v>128</v>
      </c>
      <c r="BG461" s="25" t="s">
        <v>128</v>
      </c>
      <c r="BH461" s="25" t="s">
        <v>128</v>
      </c>
      <c r="BI461" s="25" t="s">
        <v>114</v>
      </c>
      <c r="BJ461" s="23" t="s">
        <v>128</v>
      </c>
      <c r="BK461" t="s">
        <v>1113</v>
      </c>
      <c r="BL461" s="23" t="s">
        <v>2871</v>
      </c>
      <c r="BM461" s="28">
        <v>28955000</v>
      </c>
      <c r="BN461" s="72">
        <f t="shared" si="89"/>
        <v>3.8606666666666664E-2</v>
      </c>
    </row>
    <row r="462" spans="1:66" ht="15">
      <c r="A462" s="28">
        <v>458</v>
      </c>
      <c r="B462" s="23" t="s">
        <v>2872</v>
      </c>
      <c r="C462" s="28" t="s">
        <v>2943</v>
      </c>
      <c r="D462" s="23" t="s">
        <v>1567</v>
      </c>
      <c r="E462" s="43" t="str">
        <f>IF(AW462="Y","Defaulted",IF(OR(IFERROR(_xlfn.XLOOKUP(I462,Library!$J:$J,Library!$P:$P),AK462)=6,IFERROR(_xlfn.XLOOKUP(I462,Library!$J:$J,Library!$P:$P),AK462)=7),"N/A",AO462))</f>
        <v>N/A</v>
      </c>
      <c r="F462" s="25" t="str">
        <f t="shared" si="95"/>
        <v>N</v>
      </c>
      <c r="G462" s="25" t="str">
        <f t="shared" si="96"/>
        <v>Y</v>
      </c>
      <c r="H462" s="25" t="s">
        <v>128</v>
      </c>
      <c r="I462" s="29" t="s">
        <v>3005</v>
      </c>
      <c r="J462" s="44" t="str">
        <f t="shared" si="91"/>
        <v>多担保人债券</v>
      </c>
      <c r="K462" s="27" t="s">
        <v>23</v>
      </c>
      <c r="L462" s="29">
        <v>2.431</v>
      </c>
      <c r="M462" s="29">
        <v>2.6440000000000001</v>
      </c>
      <c r="N462" s="29">
        <v>226.16879737769798</v>
      </c>
      <c r="O462" s="29">
        <v>216.61794936623292</v>
      </c>
      <c r="P462" s="30">
        <v>8.5</v>
      </c>
      <c r="Q462" s="27" t="s">
        <v>1507</v>
      </c>
      <c r="R462" s="31">
        <v>2</v>
      </c>
      <c r="S462" s="25" t="s">
        <v>3581</v>
      </c>
      <c r="T462" s="25" t="s">
        <v>128</v>
      </c>
      <c r="U462" s="25" t="s">
        <v>3496</v>
      </c>
      <c r="V462" s="25" t="s">
        <v>128</v>
      </c>
      <c r="W462" s="23" t="s">
        <v>8</v>
      </c>
      <c r="X462" s="23" t="s">
        <v>8</v>
      </c>
      <c r="Y462" s="23" t="s">
        <v>8</v>
      </c>
      <c r="Z462" s="23" t="s">
        <v>1118</v>
      </c>
      <c r="AA462" s="23" t="s">
        <v>1056</v>
      </c>
      <c r="AB462" s="23" t="s">
        <v>108</v>
      </c>
      <c r="AC462" s="23" t="s">
        <v>2136</v>
      </c>
      <c r="AD462" s="25">
        <f t="shared" ca="1" si="90"/>
        <v>3.4219178082191779</v>
      </c>
      <c r="AE462" s="32">
        <v>650000000</v>
      </c>
      <c r="AF462" s="33">
        <f>VLOOKUP(J462,Library!A:B,2,0)</f>
        <v>3</v>
      </c>
      <c r="AG462" s="33">
        <f>VLOOKUP(J462,Library!A:G,7,0)</f>
        <v>3</v>
      </c>
      <c r="AH462" s="28" t="str">
        <f>VLOOKUP(W462,Library!W:X,2,0)</f>
        <v>N/A</v>
      </c>
      <c r="AI462" s="28" t="str">
        <f>VLOOKUP(X462,Library!Y:Z,2,0)</f>
        <v>N/A</v>
      </c>
      <c r="AJ462" s="28" t="str">
        <f>VLOOKUP(Y462,Library!AA:AB,2,0)</f>
        <v>N/A</v>
      </c>
      <c r="AK462" s="33">
        <f>IF(MAX(AH462,AI462,AJ462)=0,VLOOKUP(I462,Library!$J:$P,7,0),MAX(AH462,AI462,AJ462))</f>
        <v>7</v>
      </c>
      <c r="AL462" s="33">
        <f t="shared" ca="1" si="92"/>
        <v>3</v>
      </c>
      <c r="AM462" s="33">
        <f>VLOOKUP(AB462,Library!T:U,2,0)</f>
        <v>1</v>
      </c>
      <c r="AN462" s="34">
        <f t="shared" ca="1" si="93"/>
        <v>3.8999999999999995</v>
      </c>
      <c r="AO462" s="33">
        <f t="shared" ca="1" si="94"/>
        <v>5</v>
      </c>
      <c r="AP462" s="28" t="s">
        <v>170</v>
      </c>
      <c r="AQ462" s="25" t="s">
        <v>128</v>
      </c>
      <c r="AR462" s="28" t="s">
        <v>2602</v>
      </c>
      <c r="AS462" s="28" t="s">
        <v>1566</v>
      </c>
      <c r="AT462" s="28" t="s">
        <v>1567</v>
      </c>
      <c r="AU462" s="23" t="s">
        <v>114</v>
      </c>
      <c r="AV462" s="23" t="s">
        <v>1083</v>
      </c>
      <c r="AW462" s="25" t="s">
        <v>128</v>
      </c>
      <c r="AX462" s="25" t="s">
        <v>128</v>
      </c>
      <c r="AY462" s="25" t="s">
        <v>128</v>
      </c>
      <c r="AZ462" s="25" t="s">
        <v>128</v>
      </c>
      <c r="BA462" s="25" t="s">
        <v>128</v>
      </c>
      <c r="BB462" s="25" t="s">
        <v>128</v>
      </c>
      <c r="BC462" s="25" t="s">
        <v>128</v>
      </c>
      <c r="BD462" s="25" t="s">
        <v>128</v>
      </c>
      <c r="BE462" s="25" t="s">
        <v>128</v>
      </c>
      <c r="BF462" s="25" t="s">
        <v>128</v>
      </c>
      <c r="BG462" s="25" t="s">
        <v>128</v>
      </c>
      <c r="BH462" s="25" t="s">
        <v>110</v>
      </c>
      <c r="BI462" s="25" t="s">
        <v>114</v>
      </c>
      <c r="BJ462" s="23" t="s">
        <v>128</v>
      </c>
      <c r="BK462" t="s">
        <v>1042</v>
      </c>
      <c r="BL462" s="23" t="s">
        <v>2872</v>
      </c>
      <c r="BM462" s="28">
        <v>14293156</v>
      </c>
      <c r="BN462" s="72">
        <f t="shared" si="89"/>
        <v>2.198947076923077E-2</v>
      </c>
    </row>
    <row r="463" spans="1:66" ht="15">
      <c r="A463" s="28">
        <v>459</v>
      </c>
      <c r="B463" s="23" t="s">
        <v>2873</v>
      </c>
      <c r="C463" s="28" t="s">
        <v>2944</v>
      </c>
      <c r="D463" s="23" t="s">
        <v>1567</v>
      </c>
      <c r="E463" s="43" t="str">
        <f>IF(AW463="Y","Defaulted",IF(OR(IFERROR(_xlfn.XLOOKUP(I463,Library!$J:$J,Library!$P:$P),AK463)=6,IFERROR(_xlfn.XLOOKUP(I463,Library!$J:$J,Library!$P:$P),AK463)=7),"N/A",AO463))</f>
        <v>N/A</v>
      </c>
      <c r="F463" s="25" t="str">
        <f t="shared" si="95"/>
        <v>N</v>
      </c>
      <c r="G463" s="25" t="str">
        <f t="shared" si="96"/>
        <v>Y</v>
      </c>
      <c r="H463" s="25" t="s">
        <v>128</v>
      </c>
      <c r="I463" s="29" t="s">
        <v>3005</v>
      </c>
      <c r="J463" s="44" t="str">
        <f t="shared" si="91"/>
        <v>多担保人债券</v>
      </c>
      <c r="K463" s="27" t="s">
        <v>23</v>
      </c>
      <c r="L463" s="29">
        <v>1.2070000000000001</v>
      </c>
      <c r="M463" s="29">
        <v>1.393</v>
      </c>
      <c r="N463" s="29">
        <v>322.32417262238624</v>
      </c>
      <c r="O463" s="29">
        <v>294.19687742023143</v>
      </c>
      <c r="P463" s="30">
        <v>9</v>
      </c>
      <c r="Q463" s="27" t="s">
        <v>1507</v>
      </c>
      <c r="R463" s="31">
        <v>2</v>
      </c>
      <c r="S463" s="25" t="s">
        <v>3581</v>
      </c>
      <c r="T463" s="25" t="s">
        <v>128</v>
      </c>
      <c r="U463" s="25" t="s">
        <v>3496</v>
      </c>
      <c r="V463" s="25" t="s">
        <v>128</v>
      </c>
      <c r="W463" s="23" t="s">
        <v>8</v>
      </c>
      <c r="X463" s="23" t="s">
        <v>8</v>
      </c>
      <c r="Y463" s="23" t="s">
        <v>8</v>
      </c>
      <c r="Z463" s="23" t="s">
        <v>1118</v>
      </c>
      <c r="AA463" s="23" t="s">
        <v>1056</v>
      </c>
      <c r="AB463" s="23" t="s">
        <v>108</v>
      </c>
      <c r="AC463" s="23" t="s">
        <v>2315</v>
      </c>
      <c r="AD463" s="25">
        <f t="shared" ca="1" si="90"/>
        <v>4.4219178082191783</v>
      </c>
      <c r="AE463" s="32">
        <v>500000000</v>
      </c>
      <c r="AF463" s="33">
        <f>VLOOKUP(J463,Library!A:B,2,0)</f>
        <v>3</v>
      </c>
      <c r="AG463" s="33">
        <f>VLOOKUP(J463,Library!A:G,7,0)</f>
        <v>3</v>
      </c>
      <c r="AH463" s="28" t="str">
        <f>VLOOKUP(W463,Library!W:X,2,0)</f>
        <v>N/A</v>
      </c>
      <c r="AI463" s="28" t="str">
        <f>VLOOKUP(X463,Library!Y:Z,2,0)</f>
        <v>N/A</v>
      </c>
      <c r="AJ463" s="28" t="str">
        <f>VLOOKUP(Y463,Library!AA:AB,2,0)</f>
        <v>N/A</v>
      </c>
      <c r="AK463" s="33">
        <f>IF(MAX(AH463,AI463,AJ463)=0,VLOOKUP(I463,Library!$J:$P,7,0),MAX(AH463,AI463,AJ463))</f>
        <v>7</v>
      </c>
      <c r="AL463" s="33">
        <f t="shared" ca="1" si="92"/>
        <v>3</v>
      </c>
      <c r="AM463" s="33">
        <f>VLOOKUP(AB463,Library!T:U,2,0)</f>
        <v>1</v>
      </c>
      <c r="AN463" s="34">
        <f t="shared" ca="1" si="93"/>
        <v>3.8999999999999995</v>
      </c>
      <c r="AO463" s="33">
        <f t="shared" ca="1" si="94"/>
        <v>5</v>
      </c>
      <c r="AP463" s="28" t="s">
        <v>170</v>
      </c>
      <c r="AQ463" s="25" t="s">
        <v>128</v>
      </c>
      <c r="AR463" s="28" t="s">
        <v>2602</v>
      </c>
      <c r="AS463" s="28" t="s">
        <v>1566</v>
      </c>
      <c r="AT463" s="28" t="s">
        <v>1567</v>
      </c>
      <c r="AU463" s="23" t="s">
        <v>114</v>
      </c>
      <c r="AV463" s="23" t="s">
        <v>115</v>
      </c>
      <c r="AW463" s="25" t="s">
        <v>128</v>
      </c>
      <c r="AX463" s="25" t="s">
        <v>128</v>
      </c>
      <c r="AY463" s="25" t="s">
        <v>128</v>
      </c>
      <c r="AZ463" s="25" t="s">
        <v>128</v>
      </c>
      <c r="BA463" s="25" t="s">
        <v>128</v>
      </c>
      <c r="BB463" s="25" t="s">
        <v>128</v>
      </c>
      <c r="BC463" s="25" t="s">
        <v>128</v>
      </c>
      <c r="BD463" s="25" t="s">
        <v>128</v>
      </c>
      <c r="BE463" s="25" t="s">
        <v>128</v>
      </c>
      <c r="BF463" s="25" t="s">
        <v>128</v>
      </c>
      <c r="BG463" s="25" t="s">
        <v>128</v>
      </c>
      <c r="BH463" s="25" t="s">
        <v>110</v>
      </c>
      <c r="BI463" s="25" t="s">
        <v>114</v>
      </c>
      <c r="BJ463" s="23" t="s">
        <v>128</v>
      </c>
      <c r="BK463" t="s">
        <v>1042</v>
      </c>
      <c r="BL463" s="23" t="s">
        <v>2873</v>
      </c>
      <c r="BM463" s="28">
        <v>5772544</v>
      </c>
      <c r="BN463" s="72">
        <f t="shared" si="89"/>
        <v>1.1545088E-2</v>
      </c>
    </row>
    <row r="464" spans="1:66" ht="15">
      <c r="A464" s="28">
        <v>460</v>
      </c>
      <c r="B464" s="23" t="s">
        <v>2874</v>
      </c>
      <c r="C464" s="28" t="s">
        <v>2945</v>
      </c>
      <c r="D464" s="23" t="s">
        <v>1567</v>
      </c>
      <c r="E464" s="43" t="str">
        <f>IF(AW464="Y","Defaulted",IF(OR(IFERROR(_xlfn.XLOOKUP(I464,Library!$J:$J,Library!$P:$P),AK464)=6,IFERROR(_xlfn.XLOOKUP(I464,Library!$J:$J,Library!$P:$P),AK464)=7),"N/A",AO464))</f>
        <v>N/A</v>
      </c>
      <c r="F464" s="25" t="str">
        <f t="shared" si="95"/>
        <v>N</v>
      </c>
      <c r="G464" s="25" t="str">
        <f t="shared" si="96"/>
        <v>Y</v>
      </c>
      <c r="H464" s="25" t="s">
        <v>128</v>
      </c>
      <c r="I464" s="29" t="s">
        <v>3005</v>
      </c>
      <c r="J464" s="44" t="str">
        <f t="shared" si="91"/>
        <v>多担保人债券</v>
      </c>
      <c r="K464" s="27" t="s">
        <v>23</v>
      </c>
      <c r="L464" s="29">
        <v>1.06</v>
      </c>
      <c r="M464" s="29">
        <v>1.2669999999999999</v>
      </c>
      <c r="N464" s="29">
        <v>370.94356205585359</v>
      </c>
      <c r="O464" s="29">
        <v>329.89289486665018</v>
      </c>
      <c r="P464" s="30">
        <v>9.8000000000000007</v>
      </c>
      <c r="Q464" s="27" t="s">
        <v>1507</v>
      </c>
      <c r="R464" s="31">
        <v>2</v>
      </c>
      <c r="S464" s="25" t="s">
        <v>3581</v>
      </c>
      <c r="T464" s="25" t="s">
        <v>128</v>
      </c>
      <c r="U464" s="25" t="s">
        <v>3496</v>
      </c>
      <c r="V464" s="25" t="s">
        <v>128</v>
      </c>
      <c r="W464" s="23" t="s">
        <v>8</v>
      </c>
      <c r="X464" s="23" t="s">
        <v>8</v>
      </c>
      <c r="Y464" s="23" t="s">
        <v>8</v>
      </c>
      <c r="Z464" s="23" t="s">
        <v>1118</v>
      </c>
      <c r="AA464" s="23" t="s">
        <v>1056</v>
      </c>
      <c r="AB464" s="23" t="s">
        <v>108</v>
      </c>
      <c r="AC464" s="23" t="s">
        <v>3034</v>
      </c>
      <c r="AD464" s="25">
        <f t="shared" ca="1" si="90"/>
        <v>5.4219178082191783</v>
      </c>
      <c r="AE464" s="32">
        <v>650000000</v>
      </c>
      <c r="AF464" s="33">
        <f>VLOOKUP(J464,Library!A:B,2,0)</f>
        <v>3</v>
      </c>
      <c r="AG464" s="33">
        <f>VLOOKUP(J464,Library!A:G,7,0)</f>
        <v>3</v>
      </c>
      <c r="AH464" s="28" t="str">
        <f>VLOOKUP(W464,Library!W:X,2,0)</f>
        <v>N/A</v>
      </c>
      <c r="AI464" s="28" t="str">
        <f>VLOOKUP(X464,Library!Y:Z,2,0)</f>
        <v>N/A</v>
      </c>
      <c r="AJ464" s="28" t="str">
        <f>VLOOKUP(Y464,Library!AA:AB,2,0)</f>
        <v>N/A</v>
      </c>
      <c r="AK464" s="33">
        <f>IF(MAX(AH464,AI464,AJ464)=0,VLOOKUP(I464,Library!$J:$P,7,0),MAX(AH464,AI464,AJ464))</f>
        <v>7</v>
      </c>
      <c r="AL464" s="33">
        <f t="shared" ca="1" si="92"/>
        <v>4</v>
      </c>
      <c r="AM464" s="33">
        <f>VLOOKUP(AB464,Library!T:U,2,0)</f>
        <v>1</v>
      </c>
      <c r="AN464" s="34">
        <f t="shared" ca="1" si="93"/>
        <v>3.9999999999999996</v>
      </c>
      <c r="AO464" s="33">
        <f t="shared" ca="1" si="94"/>
        <v>5</v>
      </c>
      <c r="AP464" s="28" t="s">
        <v>170</v>
      </c>
      <c r="AQ464" s="25" t="s">
        <v>128</v>
      </c>
      <c r="AR464" s="28" t="s">
        <v>2602</v>
      </c>
      <c r="AS464" s="28" t="s">
        <v>1566</v>
      </c>
      <c r="AT464" s="28" t="s">
        <v>1567</v>
      </c>
      <c r="AU464" s="23" t="s">
        <v>114</v>
      </c>
      <c r="AV464" s="23" t="s">
        <v>115</v>
      </c>
      <c r="AW464" s="25" t="s">
        <v>128</v>
      </c>
      <c r="AX464" s="25" t="s">
        <v>128</v>
      </c>
      <c r="AY464" s="25" t="s">
        <v>128</v>
      </c>
      <c r="AZ464" s="25" t="s">
        <v>128</v>
      </c>
      <c r="BA464" s="25" t="s">
        <v>128</v>
      </c>
      <c r="BB464" s="25" t="s">
        <v>128</v>
      </c>
      <c r="BC464" s="25" t="s">
        <v>128</v>
      </c>
      <c r="BD464" s="25" t="s">
        <v>128</v>
      </c>
      <c r="BE464" s="25" t="s">
        <v>128</v>
      </c>
      <c r="BF464" s="25" t="s">
        <v>128</v>
      </c>
      <c r="BG464" s="25" t="s">
        <v>128</v>
      </c>
      <c r="BH464" s="25" t="s">
        <v>110</v>
      </c>
      <c r="BI464" s="25" t="s">
        <v>114</v>
      </c>
      <c r="BJ464" s="23" t="s">
        <v>128</v>
      </c>
      <c r="BK464" t="s">
        <v>1042</v>
      </c>
      <c r="BL464" s="23" t="s">
        <v>2874</v>
      </c>
      <c r="BM464" s="28">
        <v>19156059</v>
      </c>
      <c r="BN464" s="72">
        <f t="shared" si="89"/>
        <v>2.9470860000000001E-2</v>
      </c>
    </row>
    <row r="465" spans="1:66" ht="15">
      <c r="A465" s="28">
        <v>461</v>
      </c>
      <c r="B465" s="23" t="s">
        <v>2875</v>
      </c>
      <c r="C465" s="28" t="s">
        <v>2946</v>
      </c>
      <c r="D465" s="23" t="s">
        <v>310</v>
      </c>
      <c r="E465" s="43">
        <f ca="1">IF(AW465="Y","Defaulted",IF(OR(IFERROR(_xlfn.XLOOKUP(I465,Library!$J:$J,Library!$P:$P),AK465)=6,IFERROR(_xlfn.XLOOKUP(I465,Library!$J:$J,Library!$P:$P),AK465)=7),"N/A",AO465))</f>
        <v>4</v>
      </c>
      <c r="F465" s="25" t="str">
        <f t="shared" si="95"/>
        <v>Y</v>
      </c>
      <c r="G465" s="25" t="str">
        <f t="shared" si="96"/>
        <v>Y</v>
      </c>
      <c r="H465" s="25" t="s">
        <v>128</v>
      </c>
      <c r="I465" s="29" t="s">
        <v>311</v>
      </c>
      <c r="J465" s="44" t="str">
        <f t="shared" si="91"/>
        <v>可转换/可交换债券</v>
      </c>
      <c r="K465" s="27" t="s">
        <v>21</v>
      </c>
      <c r="L465" s="29">
        <v>102.69199999999999</v>
      </c>
      <c r="M465" s="29">
        <v>103.508</v>
      </c>
      <c r="N465" s="29">
        <v>-1.6336092788698631</v>
      </c>
      <c r="O465" s="29">
        <v>-2.1177540882914681</v>
      </c>
      <c r="P465" s="30">
        <v>0</v>
      </c>
      <c r="Q465" s="27" t="s">
        <v>1059</v>
      </c>
      <c r="R465" s="31">
        <v>0</v>
      </c>
      <c r="S465" s="25" t="s">
        <v>114</v>
      </c>
      <c r="T465" s="25" t="s">
        <v>128</v>
      </c>
      <c r="U465" s="25" t="s">
        <v>3496</v>
      </c>
      <c r="V465" s="25" t="s">
        <v>110</v>
      </c>
      <c r="W465" s="23" t="s">
        <v>8</v>
      </c>
      <c r="X465" s="23" t="s">
        <v>985</v>
      </c>
      <c r="Y465" s="23" t="s">
        <v>8</v>
      </c>
      <c r="Z465" s="23" t="s">
        <v>1066</v>
      </c>
      <c r="AA465" s="23" t="s">
        <v>1041</v>
      </c>
      <c r="AB465" s="23" t="s">
        <v>108</v>
      </c>
      <c r="AC465" s="23" t="s">
        <v>3035</v>
      </c>
      <c r="AD465" s="25">
        <f t="shared" ca="1" si="90"/>
        <v>1.6328767123287671</v>
      </c>
      <c r="AE465" s="32">
        <v>855000000</v>
      </c>
      <c r="AF465" s="33">
        <f>VLOOKUP(J465,Library!A:B,2,0)</f>
        <v>3</v>
      </c>
      <c r="AG465" s="33">
        <f>VLOOKUP(J465,Library!A:G,7,0)</f>
        <v>3</v>
      </c>
      <c r="AH465" s="28" t="str">
        <f>VLOOKUP(W465,Library!W:X,2,0)</f>
        <v>N/A</v>
      </c>
      <c r="AI465" s="28">
        <f>VLOOKUP(X465,Library!Y:Z,2,0)</f>
        <v>4</v>
      </c>
      <c r="AJ465" s="28" t="str">
        <f>VLOOKUP(Y465,Library!AA:AB,2,0)</f>
        <v>N/A</v>
      </c>
      <c r="AK465" s="33">
        <f>IF(MAX(AH465,AI465,AJ465)=0,VLOOKUP(I465,Library!$J:$P,7,0),MAX(AH465,AI465,AJ465))</f>
        <v>4</v>
      </c>
      <c r="AL465" s="33">
        <f t="shared" ca="1" si="92"/>
        <v>3</v>
      </c>
      <c r="AM465" s="33">
        <f>VLOOKUP(AB465,Library!T:U,2,0)</f>
        <v>1</v>
      </c>
      <c r="AN465" s="34">
        <f t="shared" ca="1" si="93"/>
        <v>3.1499999999999995</v>
      </c>
      <c r="AO465" s="33">
        <f t="shared" ca="1" si="94"/>
        <v>4</v>
      </c>
      <c r="AP465" s="28" t="s">
        <v>127</v>
      </c>
      <c r="AQ465" s="25" t="s">
        <v>128</v>
      </c>
      <c r="AR465" s="28" t="s">
        <v>312</v>
      </c>
      <c r="AS465" s="28" t="s">
        <v>313</v>
      </c>
      <c r="AT465" s="28" t="s">
        <v>310</v>
      </c>
      <c r="AU465" s="23" t="s">
        <v>114</v>
      </c>
      <c r="AV465" s="23" t="s">
        <v>2678</v>
      </c>
      <c r="AW465" s="25" t="s">
        <v>128</v>
      </c>
      <c r="AX465" s="25" t="s">
        <v>128</v>
      </c>
      <c r="AY465" s="25" t="s">
        <v>110</v>
      </c>
      <c r="AZ465" s="25" t="s">
        <v>128</v>
      </c>
      <c r="BA465" s="25" t="s">
        <v>128</v>
      </c>
      <c r="BB465" s="25" t="s">
        <v>128</v>
      </c>
      <c r="BC465" s="25" t="s">
        <v>128</v>
      </c>
      <c r="BD465" s="25" t="s">
        <v>128</v>
      </c>
      <c r="BE465" s="25" t="s">
        <v>128</v>
      </c>
      <c r="BF465" s="25" t="s">
        <v>128</v>
      </c>
      <c r="BG465" s="25" t="s">
        <v>128</v>
      </c>
      <c r="BH465" s="25" t="s">
        <v>128</v>
      </c>
      <c r="BI465" s="25" t="s">
        <v>114</v>
      </c>
      <c r="BJ465" s="23" t="s">
        <v>128</v>
      </c>
      <c r="BK465" t="s">
        <v>1105</v>
      </c>
      <c r="BL465" s="23" t="s">
        <v>2875</v>
      </c>
      <c r="BM465" s="28">
        <v>156600000</v>
      </c>
      <c r="BN465" s="72">
        <f t="shared" si="89"/>
        <v>0.1831578947368421</v>
      </c>
    </row>
    <row r="466" spans="1:66" ht="15">
      <c r="A466" s="28">
        <v>462</v>
      </c>
      <c r="B466" s="23" t="s">
        <v>2876</v>
      </c>
      <c r="C466" s="28" t="s">
        <v>2947</v>
      </c>
      <c r="D466" s="23" t="s">
        <v>3097</v>
      </c>
      <c r="E466" s="43">
        <f ca="1">IF(AW466="Y","Defaulted",IF(OR(IFERROR(_xlfn.XLOOKUP(I466,Library!$J:$J,Library!$P:$P),AK466)=6,IFERROR(_xlfn.XLOOKUP(I466,Library!$J:$J,Library!$P:$P),AK466)=7),"N/A",AO466))</f>
        <v>3</v>
      </c>
      <c r="F466" s="25" t="str">
        <f t="shared" si="95"/>
        <v>N</v>
      </c>
      <c r="G466" s="25" t="str">
        <f t="shared" si="96"/>
        <v>N</v>
      </c>
      <c r="H466" s="25" t="s">
        <v>128</v>
      </c>
      <c r="I466" s="29" t="s">
        <v>3008</v>
      </c>
      <c r="J466" s="44" t="str">
        <f t="shared" si="91"/>
        <v>主权债</v>
      </c>
      <c r="K466" s="27" t="s">
        <v>3346</v>
      </c>
      <c r="L466" s="29">
        <v>28.875</v>
      </c>
      <c r="M466" s="29">
        <v>30.747</v>
      </c>
      <c r="N466" s="29">
        <v>3.3354823600885903</v>
      </c>
      <c r="O466" s="29">
        <v>3.1648685590342356</v>
      </c>
      <c r="P466" s="30">
        <v>0.85</v>
      </c>
      <c r="Q466" s="27" t="s">
        <v>107</v>
      </c>
      <c r="R466" s="31">
        <v>1</v>
      </c>
      <c r="S466" s="25" t="s">
        <v>3695</v>
      </c>
      <c r="T466" s="25" t="s">
        <v>128</v>
      </c>
      <c r="U466" s="25" t="s">
        <v>3496</v>
      </c>
      <c r="V466" s="25" t="s">
        <v>128</v>
      </c>
      <c r="W466" s="23" t="s">
        <v>962</v>
      </c>
      <c r="X466" s="23" t="s">
        <v>3334</v>
      </c>
      <c r="Y466" s="23" t="s">
        <v>8</v>
      </c>
      <c r="Z466" s="23" t="s">
        <v>1066</v>
      </c>
      <c r="AA466" s="23" t="s">
        <v>114</v>
      </c>
      <c r="AB466" s="23" t="s">
        <v>964</v>
      </c>
      <c r="AC466" s="23" t="s">
        <v>3036</v>
      </c>
      <c r="AD466" s="25">
        <f t="shared" ca="1" si="90"/>
        <v>94.230136986301375</v>
      </c>
      <c r="AE466" s="32">
        <v>5250000000</v>
      </c>
      <c r="AF466" s="33">
        <f>VLOOKUP(J466,Library!A:B,2,0)</f>
        <v>1</v>
      </c>
      <c r="AG466" s="33">
        <f>VLOOKUP(J466,Library!A:G,7,0)</f>
        <v>3</v>
      </c>
      <c r="AH466" s="28">
        <f>VLOOKUP(W466,Library!W:X,2,0)</f>
        <v>2</v>
      </c>
      <c r="AI466" s="28">
        <f>VLOOKUP(X466,Library!Y:Z,2,0)</f>
        <v>2</v>
      </c>
      <c r="AJ466" s="28" t="str">
        <f>VLOOKUP(Y466,Library!AA:AB,2,0)</f>
        <v>N/A</v>
      </c>
      <c r="AK466" s="33">
        <f>IF(MAX(AH466,AI466,AJ466)=0,VLOOKUP(I466,Library!$J:$P,7,0),MAX(AH466,AI466,AJ466))</f>
        <v>2</v>
      </c>
      <c r="AL466" s="33">
        <f t="shared" ca="1" si="92"/>
        <v>5</v>
      </c>
      <c r="AM466" s="33">
        <f>VLOOKUP(AB466,Library!T:U,2,0)</f>
        <v>1</v>
      </c>
      <c r="AN466" s="34">
        <f t="shared" ca="1" si="93"/>
        <v>2.15</v>
      </c>
      <c r="AO466" s="33">
        <f t="shared" ca="1" si="94"/>
        <v>3</v>
      </c>
      <c r="AP466" s="28" t="s">
        <v>3094</v>
      </c>
      <c r="AQ466" s="25" t="s">
        <v>128</v>
      </c>
      <c r="AR466" s="28" t="s">
        <v>3095</v>
      </c>
      <c r="AS466" s="28" t="s">
        <v>3096</v>
      </c>
      <c r="AT466" s="28" t="s">
        <v>3097</v>
      </c>
      <c r="AU466" s="23" t="s">
        <v>114</v>
      </c>
      <c r="AV466" s="23" t="s">
        <v>115</v>
      </c>
      <c r="AW466" s="25" t="s">
        <v>128</v>
      </c>
      <c r="AX466" s="25" t="s">
        <v>128</v>
      </c>
      <c r="AY466" s="25" t="s">
        <v>128</v>
      </c>
      <c r="AZ466" s="25" t="s">
        <v>128</v>
      </c>
      <c r="BA466" s="25" t="s">
        <v>128</v>
      </c>
      <c r="BB466" s="25" t="s">
        <v>128</v>
      </c>
      <c r="BC466" s="25" t="s">
        <v>128</v>
      </c>
      <c r="BD466" s="25" t="s">
        <v>128</v>
      </c>
      <c r="BE466" s="25" t="s">
        <v>128</v>
      </c>
      <c r="BF466" s="25" t="s">
        <v>128</v>
      </c>
      <c r="BG466" s="25" t="s">
        <v>128</v>
      </c>
      <c r="BH466" s="25" t="s">
        <v>128</v>
      </c>
      <c r="BI466" s="25" t="s">
        <v>114</v>
      </c>
      <c r="BJ466" s="23" t="s">
        <v>128</v>
      </c>
      <c r="BK466" t="s">
        <v>1110</v>
      </c>
      <c r="BL466" s="23" t="s">
        <v>2876</v>
      </c>
      <c r="BM466" s="28">
        <v>7403866991</v>
      </c>
      <c r="BN466" s="72">
        <f t="shared" si="89"/>
        <v>1.4102603792380952</v>
      </c>
    </row>
    <row r="467" spans="1:66" ht="15">
      <c r="A467" s="28">
        <v>463</v>
      </c>
      <c r="B467" s="23" t="s">
        <v>2877</v>
      </c>
      <c r="C467" s="28" t="s">
        <v>2948</v>
      </c>
      <c r="D467" s="23" t="s">
        <v>1578</v>
      </c>
      <c r="E467" s="43" t="str">
        <f>IF(AW467="Y","Defaulted",IF(OR(IFERROR(_xlfn.XLOOKUP(I467,Library!$J:$J,Library!$P:$P),AK467)=6,IFERROR(_xlfn.XLOOKUP(I467,Library!$J:$J,Library!$P:$P),AK467)=7),"N/A",AO467))</f>
        <v>Defaulted</v>
      </c>
      <c r="F467" s="25" t="str">
        <f t="shared" si="95"/>
        <v>Y</v>
      </c>
      <c r="G467" s="25" t="str">
        <f t="shared" si="96"/>
        <v>Y</v>
      </c>
      <c r="H467" s="25" t="s">
        <v>128</v>
      </c>
      <c r="I467" s="29" t="s">
        <v>1544</v>
      </c>
      <c r="J467" s="44" t="str">
        <f t="shared" si="91"/>
        <v>多担保人债券</v>
      </c>
      <c r="K467" s="27" t="s">
        <v>23</v>
      </c>
      <c r="L467" s="29">
        <v>6.0279999999999996</v>
      </c>
      <c r="M467" s="29">
        <v>6.2220000000000004</v>
      </c>
      <c r="N467" s="29">
        <v>115.29528865295291</v>
      </c>
      <c r="O467" s="29">
        <v>111.70041787206686</v>
      </c>
      <c r="P467" s="30">
        <v>6.95</v>
      </c>
      <c r="Q467" s="27" t="s">
        <v>1505</v>
      </c>
      <c r="R467" s="31">
        <v>2</v>
      </c>
      <c r="S467" s="25" t="s">
        <v>114</v>
      </c>
      <c r="T467" s="25" t="s">
        <v>110</v>
      </c>
      <c r="U467" s="25" t="s">
        <v>114</v>
      </c>
      <c r="V467" s="25" t="s">
        <v>128</v>
      </c>
      <c r="W467" s="23" t="s">
        <v>8</v>
      </c>
      <c r="X467" s="23" t="s">
        <v>8</v>
      </c>
      <c r="Y467" s="23" t="s">
        <v>8</v>
      </c>
      <c r="Z467" s="23" t="s">
        <v>1118</v>
      </c>
      <c r="AA467" s="23" t="s">
        <v>1056</v>
      </c>
      <c r="AB467" s="23" t="s">
        <v>108</v>
      </c>
      <c r="AC467" s="23" t="s">
        <v>3037</v>
      </c>
      <c r="AD467" s="25">
        <f t="shared" ca="1" si="90"/>
        <v>-0.39726027397260272</v>
      </c>
      <c r="AE467" s="32">
        <v>401485000</v>
      </c>
      <c r="AF467" s="33">
        <f>VLOOKUP(J467,Library!A:B,2,0)</f>
        <v>3</v>
      </c>
      <c r="AG467" s="33">
        <f>VLOOKUP(J467,Library!A:G,7,0)</f>
        <v>3</v>
      </c>
      <c r="AH467" s="28" t="str">
        <f>VLOOKUP(W467,Library!W:X,2,0)</f>
        <v>N/A</v>
      </c>
      <c r="AI467" s="28" t="str">
        <f>VLOOKUP(X467,Library!Y:Z,2,0)</f>
        <v>N/A</v>
      </c>
      <c r="AJ467" s="28" t="str">
        <f>VLOOKUP(Y467,Library!AA:AB,2,0)</f>
        <v>N/A</v>
      </c>
      <c r="AK467" s="33">
        <f>IF(MAX(AH467,AI467,AJ467)=0,VLOOKUP(I467,Library!$J:$P,7,0),MAX(AH467,AI467,AJ467))</f>
        <v>6</v>
      </c>
      <c r="AL467" s="33" t="str">
        <f t="shared" ca="1" si="92"/>
        <v/>
      </c>
      <c r="AM467" s="33">
        <f>VLOOKUP(AB467,Library!T:U,2,0)</f>
        <v>1</v>
      </c>
      <c r="AN467" s="34" t="e">
        <f t="shared" ca="1" si="93"/>
        <v>#VALUE!</v>
      </c>
      <c r="AO467" s="33" t="e">
        <f t="shared" ca="1" si="94"/>
        <v>#VALUE!</v>
      </c>
      <c r="AP467" s="28" t="s">
        <v>136</v>
      </c>
      <c r="AQ467" s="25" t="s">
        <v>128</v>
      </c>
      <c r="AR467" s="28" t="s">
        <v>2622</v>
      </c>
      <c r="AS467" s="28" t="s">
        <v>1577</v>
      </c>
      <c r="AT467" s="28" t="s">
        <v>1578</v>
      </c>
      <c r="AU467" s="23" t="s">
        <v>3098</v>
      </c>
      <c r="AV467" s="23" t="s">
        <v>2585</v>
      </c>
      <c r="AW467" s="25" t="s">
        <v>110</v>
      </c>
      <c r="AX467" s="25" t="s">
        <v>128</v>
      </c>
      <c r="AY467" s="25" t="s">
        <v>128</v>
      </c>
      <c r="AZ467" s="25" t="s">
        <v>128</v>
      </c>
      <c r="BA467" s="25" t="s">
        <v>128</v>
      </c>
      <c r="BB467" s="25" t="s">
        <v>128</v>
      </c>
      <c r="BC467" s="25" t="s">
        <v>128</v>
      </c>
      <c r="BD467" s="25" t="s">
        <v>128</v>
      </c>
      <c r="BE467" s="25" t="s">
        <v>128</v>
      </c>
      <c r="BF467" s="25" t="s">
        <v>128</v>
      </c>
      <c r="BG467" s="25" t="s">
        <v>128</v>
      </c>
      <c r="BH467" s="25" t="s">
        <v>110</v>
      </c>
      <c r="BI467" s="25" t="s">
        <v>114</v>
      </c>
      <c r="BJ467" s="23" t="s">
        <v>128</v>
      </c>
      <c r="BK467" t="s">
        <v>1042</v>
      </c>
      <c r="BL467" s="23" t="s">
        <v>2877</v>
      </c>
      <c r="BM467" s="28">
        <v>59796000</v>
      </c>
      <c r="BN467" s="72">
        <f t="shared" si="89"/>
        <v>0.14893707112345417</v>
      </c>
    </row>
    <row r="468" spans="1:66" ht="15">
      <c r="A468" s="28">
        <v>464</v>
      </c>
      <c r="B468" s="23" t="s">
        <v>2878</v>
      </c>
      <c r="C468" s="28" t="s">
        <v>2949</v>
      </c>
      <c r="D468" s="23" t="s">
        <v>1710</v>
      </c>
      <c r="E468" s="43">
        <f ca="1">IF(AW468="Y","Defaulted",IF(OR(IFERROR(_xlfn.XLOOKUP(I468,Library!$J:$J,Library!$P:$P),AK468)=6,IFERROR(_xlfn.XLOOKUP(I468,Library!$J:$J,Library!$P:$P),AK468)=7),"N/A",AO468))</f>
        <v>2</v>
      </c>
      <c r="F468" s="25" t="str">
        <f t="shared" si="95"/>
        <v>N</v>
      </c>
      <c r="G468" s="25" t="str">
        <f t="shared" si="96"/>
        <v>N</v>
      </c>
      <c r="H468" s="25" t="s">
        <v>128</v>
      </c>
      <c r="I468" s="29" t="s">
        <v>2034</v>
      </c>
      <c r="J468" s="44" t="str">
        <f t="shared" si="91"/>
        <v>主权债</v>
      </c>
      <c r="K468" s="27" t="s">
        <v>3341</v>
      </c>
      <c r="L468" s="29">
        <v>99.453125</v>
      </c>
      <c r="M468" s="29">
        <v>99.484375</v>
      </c>
      <c r="N468" s="29">
        <v>3.9665821999999999</v>
      </c>
      <c r="O468" s="29">
        <v>3.9540790000000001</v>
      </c>
      <c r="P468" s="30">
        <v>3.75</v>
      </c>
      <c r="Q468" s="27" t="s">
        <v>107</v>
      </c>
      <c r="R468" s="31">
        <v>2</v>
      </c>
      <c r="S468" s="25" t="s">
        <v>3695</v>
      </c>
      <c r="T468" s="25" t="s">
        <v>128</v>
      </c>
      <c r="U468" s="25" t="s">
        <v>3496</v>
      </c>
      <c r="V468" s="25" t="s">
        <v>128</v>
      </c>
      <c r="W468" s="23" t="s">
        <v>8</v>
      </c>
      <c r="X468" s="23" t="s">
        <v>963</v>
      </c>
      <c r="Y468" s="23" t="s">
        <v>1143</v>
      </c>
      <c r="Z468" s="23" t="s">
        <v>1080</v>
      </c>
      <c r="AA468" s="23" t="s">
        <v>114</v>
      </c>
      <c r="AB468" s="23" t="s">
        <v>108</v>
      </c>
      <c r="AC468" s="23" t="s">
        <v>2372</v>
      </c>
      <c r="AD468" s="25">
        <f t="shared" ca="1" si="90"/>
        <v>2.6739726027397261</v>
      </c>
      <c r="AE468" s="32">
        <v>57996000000</v>
      </c>
      <c r="AF468" s="33">
        <f>VLOOKUP(J468,Library!A:B,2,0)</f>
        <v>1</v>
      </c>
      <c r="AG468" s="33">
        <f>VLOOKUP(J468,Library!A:G,7,0)</f>
        <v>3</v>
      </c>
      <c r="AH468" s="28" t="str">
        <f>VLOOKUP(W468,Library!W:X,2,0)</f>
        <v>N/A</v>
      </c>
      <c r="AI468" s="28">
        <f>VLOOKUP(X468,Library!Y:Z,2,0)</f>
        <v>2</v>
      </c>
      <c r="AJ468" s="28">
        <f>VLOOKUP(Y468,Library!AA:AB,2,0)</f>
        <v>2</v>
      </c>
      <c r="AK468" s="33">
        <f>IF(MAX(AH468,AI468,AJ468)=0,VLOOKUP(I468,Library!$J:$P,7,0),MAX(AH468,AI468,AJ468))</f>
        <v>2</v>
      </c>
      <c r="AL468" s="33">
        <f t="shared" ref="AL468:AL496" ca="1" si="97">IF(AND(AD468&gt;=0,AD468&lt;=1),2,IF(AND(AD468&gt;1,AD468&lt;=5),3,IF(AND(AD468&gt;5,AD468&lt;=10),4,IF(OR(AD468&gt;10,AD468=""),5,""))))</f>
        <v>3</v>
      </c>
      <c r="AM468" s="33">
        <f>VLOOKUP(AB468,Library!T:U,2,0)</f>
        <v>1</v>
      </c>
      <c r="AN468" s="34">
        <f t="shared" ref="AN468:AN496" ca="1" si="98">AF468*0.35+AG468*0.25+AK468*0.25+AL468*0.1+AM468*0.05</f>
        <v>1.9500000000000002</v>
      </c>
      <c r="AO468" s="33">
        <f t="shared" ref="AO468:AO496" ca="1" si="99">IF(AND(AN468&gt;=1,AN468&lt;=1.45),1,IF(AND(AN468&gt;1.45,AN468&lt;=2.1),2,IF(AND(AN468&gt;2.1,AN468&lt;=2.95),3,IF(AND(AN468&gt;2.95,AN468&lt;=3.65),4,IF(AND(AN468&gt;3.65,AN468&lt;=5),5,"")))))</f>
        <v>2</v>
      </c>
      <c r="AP468" s="28" t="s">
        <v>547</v>
      </c>
      <c r="AQ468" s="25" t="s">
        <v>128</v>
      </c>
      <c r="AR468" s="28" t="s">
        <v>2713</v>
      </c>
      <c r="AS468" s="28" t="s">
        <v>2714</v>
      </c>
      <c r="AT468" s="28" t="s">
        <v>1710</v>
      </c>
      <c r="AU468" s="23" t="s">
        <v>114</v>
      </c>
      <c r="AV468" s="23" t="s">
        <v>2715</v>
      </c>
      <c r="AW468" s="25" t="s">
        <v>114</v>
      </c>
      <c r="AX468" s="25" t="s">
        <v>128</v>
      </c>
      <c r="AY468" s="25" t="s">
        <v>128</v>
      </c>
      <c r="AZ468" s="25" t="s">
        <v>2777</v>
      </c>
      <c r="BA468" s="25" t="s">
        <v>114</v>
      </c>
      <c r="BB468" s="25" t="s">
        <v>128</v>
      </c>
      <c r="BC468" s="25" t="s">
        <v>128</v>
      </c>
      <c r="BD468" s="25" t="s">
        <v>128</v>
      </c>
      <c r="BE468" s="25" t="s">
        <v>128</v>
      </c>
      <c r="BF468" s="25" t="s">
        <v>128</v>
      </c>
      <c r="BG468" s="25" t="s">
        <v>128</v>
      </c>
      <c r="BH468" s="25" t="s">
        <v>128</v>
      </c>
      <c r="BI468" s="25" t="s">
        <v>2777</v>
      </c>
      <c r="BJ468" s="23" t="s">
        <v>128</v>
      </c>
      <c r="BK468" t="s">
        <v>1110</v>
      </c>
      <c r="BL468" s="23" t="s">
        <v>2878</v>
      </c>
      <c r="BM468" s="28">
        <v>9569707500</v>
      </c>
      <c r="BN468" s="72">
        <f t="shared" si="89"/>
        <v>0.16500633664390649</v>
      </c>
    </row>
    <row r="469" spans="1:66" ht="15">
      <c r="A469" s="28">
        <v>465</v>
      </c>
      <c r="B469" s="23" t="s">
        <v>2879</v>
      </c>
      <c r="C469" s="28" t="s">
        <v>2950</v>
      </c>
      <c r="D469" s="23" t="s">
        <v>1710</v>
      </c>
      <c r="E469" s="43">
        <f ca="1">IF(AW469="Y","Defaulted",IF(OR(IFERROR(_xlfn.XLOOKUP(I469,Library!$J:$J,Library!$P:$P),AK469)=6,IFERROR(_xlfn.XLOOKUP(I469,Library!$J:$J,Library!$P:$P),AK469)=7),"N/A",AO469))</f>
        <v>3</v>
      </c>
      <c r="F469" s="25" t="str">
        <f t="shared" si="95"/>
        <v>N</v>
      </c>
      <c r="G469" s="25" t="str">
        <f t="shared" si="96"/>
        <v>N</v>
      </c>
      <c r="H469" s="25" t="s">
        <v>128</v>
      </c>
      <c r="I469" s="29" t="s">
        <v>2034</v>
      </c>
      <c r="J469" s="44" t="str">
        <f t="shared" si="91"/>
        <v>主权债</v>
      </c>
      <c r="K469" s="27" t="s">
        <v>3341</v>
      </c>
      <c r="L469" s="29">
        <v>95.8125</v>
      </c>
      <c r="M469" s="29">
        <v>95.859375</v>
      </c>
      <c r="N469" s="29">
        <v>5.0325078605382254</v>
      </c>
      <c r="O469" s="29">
        <v>5.0292464439367404</v>
      </c>
      <c r="P469" s="30">
        <v>4.75</v>
      </c>
      <c r="Q469" s="27" t="s">
        <v>107</v>
      </c>
      <c r="R469" s="31">
        <v>2</v>
      </c>
      <c r="S469" s="25" t="s">
        <v>3627</v>
      </c>
      <c r="T469" s="25" t="s">
        <v>128</v>
      </c>
      <c r="U469" s="25" t="s">
        <v>3496</v>
      </c>
      <c r="V469" s="25" t="s">
        <v>128</v>
      </c>
      <c r="W469" s="23" t="s">
        <v>8</v>
      </c>
      <c r="X469" s="23" t="s">
        <v>963</v>
      </c>
      <c r="Y469" s="23" t="s">
        <v>1143</v>
      </c>
      <c r="Z469" s="23" t="s">
        <v>1080</v>
      </c>
      <c r="AA469" s="23" t="s">
        <v>114</v>
      </c>
      <c r="AB469" s="23" t="s">
        <v>108</v>
      </c>
      <c r="AC469" s="23" t="s">
        <v>3038</v>
      </c>
      <c r="AD469" s="25">
        <f t="shared" ca="1" si="90"/>
        <v>27.564383561643837</v>
      </c>
      <c r="AE469" s="32">
        <v>66444000000</v>
      </c>
      <c r="AF469" s="33">
        <f>VLOOKUP(J469,Library!A:B,2,0)</f>
        <v>1</v>
      </c>
      <c r="AG469" s="33">
        <f>VLOOKUP(J469,Library!A:G,7,0)</f>
        <v>3</v>
      </c>
      <c r="AH469" s="28" t="str">
        <f>VLOOKUP(W469,Library!W:X,2,0)</f>
        <v>N/A</v>
      </c>
      <c r="AI469" s="28">
        <f>VLOOKUP(X469,Library!Y:Z,2,0)</f>
        <v>2</v>
      </c>
      <c r="AJ469" s="28">
        <f>VLOOKUP(Y469,Library!AA:AB,2,0)</f>
        <v>2</v>
      </c>
      <c r="AK469" s="33">
        <f>IF(MAX(AH469,AI469,AJ469)=0,VLOOKUP(I469,Library!$J:$P,7,0),MAX(AH469,AI469,AJ469))</f>
        <v>2</v>
      </c>
      <c r="AL469" s="33">
        <f t="shared" ca="1" si="97"/>
        <v>5</v>
      </c>
      <c r="AM469" s="33">
        <f>VLOOKUP(AB469,Library!T:U,2,0)</f>
        <v>1</v>
      </c>
      <c r="AN469" s="34">
        <f t="shared" ca="1" si="98"/>
        <v>2.15</v>
      </c>
      <c r="AO469" s="33">
        <f t="shared" ca="1" si="99"/>
        <v>3</v>
      </c>
      <c r="AP469" s="28" t="s">
        <v>547</v>
      </c>
      <c r="AQ469" s="25" t="s">
        <v>128</v>
      </c>
      <c r="AR469" s="28" t="s">
        <v>2713</v>
      </c>
      <c r="AS469" s="28" t="s">
        <v>2714</v>
      </c>
      <c r="AT469" s="28" t="s">
        <v>1710</v>
      </c>
      <c r="AU469" s="23" t="s">
        <v>114</v>
      </c>
      <c r="AV469" s="23" t="s">
        <v>2715</v>
      </c>
      <c r="AW469" s="25" t="s">
        <v>114</v>
      </c>
      <c r="AX469" s="25" t="s">
        <v>128</v>
      </c>
      <c r="AY469" s="25" t="s">
        <v>128</v>
      </c>
      <c r="AZ469" s="25" t="s">
        <v>2777</v>
      </c>
      <c r="BA469" s="25" t="s">
        <v>114</v>
      </c>
      <c r="BB469" s="25" t="s">
        <v>128</v>
      </c>
      <c r="BC469" s="25" t="s">
        <v>128</v>
      </c>
      <c r="BD469" s="25" t="s">
        <v>128</v>
      </c>
      <c r="BE469" s="25" t="s">
        <v>128</v>
      </c>
      <c r="BF469" s="25" t="s">
        <v>128</v>
      </c>
      <c r="BG469" s="25" t="s">
        <v>128</v>
      </c>
      <c r="BH469" s="25" t="s">
        <v>128</v>
      </c>
      <c r="BI469" s="25" t="s">
        <v>2777</v>
      </c>
      <c r="BJ469" s="23" t="s">
        <v>128</v>
      </c>
      <c r="BK469" t="s">
        <v>1110</v>
      </c>
      <c r="BL469" s="23" t="s">
        <v>2879</v>
      </c>
      <c r="BM469" s="28">
        <v>5718627400</v>
      </c>
      <c r="BN469" s="72">
        <f t="shared" si="89"/>
        <v>8.6066874360363615E-2</v>
      </c>
    </row>
    <row r="470" spans="1:66" ht="15">
      <c r="A470" s="28">
        <v>466</v>
      </c>
      <c r="B470" s="23" t="s">
        <v>2880</v>
      </c>
      <c r="C470" s="28" t="s">
        <v>2951</v>
      </c>
      <c r="D470" s="23" t="s">
        <v>1710</v>
      </c>
      <c r="E470" s="43">
        <f ca="1">IF(AW470="Y","Defaulted",IF(OR(IFERROR(_xlfn.XLOOKUP(I470,Library!$J:$J,Library!$P:$P),AK470)=6,IFERROR(_xlfn.XLOOKUP(I470,Library!$J:$J,Library!$P:$P),AK470)=7),"N/A",AO470))</f>
        <v>3</v>
      </c>
      <c r="F470" s="25" t="str">
        <f t="shared" si="95"/>
        <v>N</v>
      </c>
      <c r="G470" s="25" t="str">
        <f t="shared" si="96"/>
        <v>N</v>
      </c>
      <c r="H470" s="25" t="s">
        <v>128</v>
      </c>
      <c r="I470" s="29" t="s">
        <v>2034</v>
      </c>
      <c r="J470" s="44" t="str">
        <f t="shared" si="91"/>
        <v>主权债</v>
      </c>
      <c r="K470" s="27" t="s">
        <v>3341</v>
      </c>
      <c r="L470" s="29">
        <v>104.796875</v>
      </c>
      <c r="M470" s="29">
        <v>105.015625</v>
      </c>
      <c r="N470" s="29">
        <v>4.4452039000000001</v>
      </c>
      <c r="O470" s="29">
        <v>4.4206569</v>
      </c>
      <c r="P470" s="30">
        <v>5</v>
      </c>
      <c r="Q470" s="27" t="s">
        <v>107</v>
      </c>
      <c r="R470" s="31">
        <v>2</v>
      </c>
      <c r="S470" s="25" t="s">
        <v>3627</v>
      </c>
      <c r="T470" s="25" t="s">
        <v>128</v>
      </c>
      <c r="U470" s="25" t="s">
        <v>3496</v>
      </c>
      <c r="V470" s="25" t="s">
        <v>128</v>
      </c>
      <c r="W470" s="23" t="s">
        <v>8</v>
      </c>
      <c r="X470" s="23" t="s">
        <v>963</v>
      </c>
      <c r="Y470" s="23" t="s">
        <v>1143</v>
      </c>
      <c r="Z470" s="23" t="s">
        <v>1080</v>
      </c>
      <c r="AA470" s="23" t="s">
        <v>114</v>
      </c>
      <c r="AB470" s="23" t="s">
        <v>108</v>
      </c>
      <c r="AC470" s="23" t="s">
        <v>2343</v>
      </c>
      <c r="AD470" s="25">
        <f t="shared" ca="1" si="90"/>
        <v>11.049315068493151</v>
      </c>
      <c r="AE470" s="32">
        <v>21413000000</v>
      </c>
      <c r="AF470" s="33">
        <f>VLOOKUP(J470,Library!A:B,2,0)</f>
        <v>1</v>
      </c>
      <c r="AG470" s="33">
        <f>VLOOKUP(J470,Library!A:G,7,0)</f>
        <v>3</v>
      </c>
      <c r="AH470" s="28" t="str">
        <f>VLOOKUP(W470,Library!W:X,2,0)</f>
        <v>N/A</v>
      </c>
      <c r="AI470" s="28">
        <f>VLOOKUP(X470,Library!Y:Z,2,0)</f>
        <v>2</v>
      </c>
      <c r="AJ470" s="28">
        <f>VLOOKUP(Y470,Library!AA:AB,2,0)</f>
        <v>2</v>
      </c>
      <c r="AK470" s="33">
        <f>IF(MAX(AH470,AI470,AJ470)=0,VLOOKUP(I470,Library!$J:$P,7,0),MAX(AH470,AI470,AJ470))</f>
        <v>2</v>
      </c>
      <c r="AL470" s="33">
        <f t="shared" ca="1" si="97"/>
        <v>5</v>
      </c>
      <c r="AM470" s="33">
        <f>VLOOKUP(AB470,Library!T:U,2,0)</f>
        <v>1</v>
      </c>
      <c r="AN470" s="34">
        <f t="shared" ca="1" si="98"/>
        <v>2.15</v>
      </c>
      <c r="AO470" s="33">
        <f t="shared" ca="1" si="99"/>
        <v>3</v>
      </c>
      <c r="AP470" s="28" t="s">
        <v>547</v>
      </c>
      <c r="AQ470" s="25" t="s">
        <v>128</v>
      </c>
      <c r="AR470" s="28" t="s">
        <v>2713</v>
      </c>
      <c r="AS470" s="28" t="s">
        <v>2714</v>
      </c>
      <c r="AT470" s="28" t="s">
        <v>1710</v>
      </c>
      <c r="AU470" s="23" t="s">
        <v>114</v>
      </c>
      <c r="AV470" s="23" t="s">
        <v>2715</v>
      </c>
      <c r="AW470" s="25" t="s">
        <v>114</v>
      </c>
      <c r="AX470" s="25" t="s">
        <v>128</v>
      </c>
      <c r="AY470" s="25" t="s">
        <v>128</v>
      </c>
      <c r="AZ470" s="25" t="s">
        <v>2777</v>
      </c>
      <c r="BA470" s="25" t="s">
        <v>114</v>
      </c>
      <c r="BB470" s="25" t="s">
        <v>128</v>
      </c>
      <c r="BC470" s="25" t="s">
        <v>128</v>
      </c>
      <c r="BD470" s="25" t="s">
        <v>128</v>
      </c>
      <c r="BE470" s="25" t="s">
        <v>128</v>
      </c>
      <c r="BF470" s="25" t="s">
        <v>128</v>
      </c>
      <c r="BG470" s="25" t="s">
        <v>128</v>
      </c>
      <c r="BH470" s="25" t="s">
        <v>128</v>
      </c>
      <c r="BI470" s="25" t="s">
        <v>2777</v>
      </c>
      <c r="BJ470" s="23" t="s">
        <v>128</v>
      </c>
      <c r="BK470" t="s">
        <v>1110</v>
      </c>
      <c r="BL470" s="23" t="s">
        <v>2880</v>
      </c>
      <c r="BM470" s="28">
        <v>284772600</v>
      </c>
      <c r="BN470" s="72">
        <f t="shared" si="89"/>
        <v>1.3299051977770513E-2</v>
      </c>
    </row>
    <row r="471" spans="1:66" ht="15">
      <c r="A471" s="28">
        <v>467</v>
      </c>
      <c r="B471" s="23" t="s">
        <v>2881</v>
      </c>
      <c r="C471" s="28" t="s">
        <v>2952</v>
      </c>
      <c r="D471" s="23" t="s">
        <v>1710</v>
      </c>
      <c r="E471" s="43">
        <f ca="1">IF(AW471="Y","Defaulted",IF(OR(IFERROR(_xlfn.XLOOKUP(I471,Library!$J:$J,Library!$P:$P),AK471)=6,IFERROR(_xlfn.XLOOKUP(I471,Library!$J:$J,Library!$P:$P),AK471)=7),"N/A",AO471))</f>
        <v>3</v>
      </c>
      <c r="F471" s="25" t="str">
        <f t="shared" si="95"/>
        <v>N</v>
      </c>
      <c r="G471" s="25" t="str">
        <f t="shared" si="96"/>
        <v>N</v>
      </c>
      <c r="H471" s="25" t="s">
        <v>128</v>
      </c>
      <c r="I471" s="29" t="s">
        <v>2034</v>
      </c>
      <c r="J471" s="44" t="str">
        <f t="shared" si="91"/>
        <v>主权债</v>
      </c>
      <c r="K471" s="27" t="s">
        <v>3341</v>
      </c>
      <c r="L471" s="29">
        <v>88.109375</v>
      </c>
      <c r="M471" s="29">
        <v>88.296875</v>
      </c>
      <c r="N471" s="29">
        <v>4.8604558663921154</v>
      </c>
      <c r="O471" s="29">
        <v>4.8415325031568992</v>
      </c>
      <c r="P471" s="30">
        <v>3.75</v>
      </c>
      <c r="Q471" s="27" t="s">
        <v>107</v>
      </c>
      <c r="R471" s="31">
        <v>2</v>
      </c>
      <c r="S471" s="25" t="s">
        <v>3620</v>
      </c>
      <c r="T471" s="25" t="s">
        <v>128</v>
      </c>
      <c r="U471" s="25" t="s">
        <v>3496</v>
      </c>
      <c r="V471" s="25" t="s">
        <v>128</v>
      </c>
      <c r="W471" s="23" t="s">
        <v>8</v>
      </c>
      <c r="X471" s="23" t="s">
        <v>963</v>
      </c>
      <c r="Y471" s="23" t="s">
        <v>1143</v>
      </c>
      <c r="Z471" s="23" t="s">
        <v>1080</v>
      </c>
      <c r="AA471" s="23" t="s">
        <v>114</v>
      </c>
      <c r="AB471" s="23" t="s">
        <v>108</v>
      </c>
      <c r="AC471" s="23" t="s">
        <v>2696</v>
      </c>
      <c r="AD471" s="25">
        <f t="shared" ca="1" si="90"/>
        <v>15.304109589041095</v>
      </c>
      <c r="AE471" s="32">
        <v>42489000000</v>
      </c>
      <c r="AF471" s="33">
        <f>VLOOKUP(J471,Library!A:B,2,0)</f>
        <v>1</v>
      </c>
      <c r="AG471" s="33">
        <f>VLOOKUP(J471,Library!A:G,7,0)</f>
        <v>3</v>
      </c>
      <c r="AH471" s="28" t="str">
        <f>VLOOKUP(W471,Library!W:X,2,0)</f>
        <v>N/A</v>
      </c>
      <c r="AI471" s="28">
        <f>VLOOKUP(X471,Library!Y:Z,2,0)</f>
        <v>2</v>
      </c>
      <c r="AJ471" s="28">
        <f>VLOOKUP(Y471,Library!AA:AB,2,0)</f>
        <v>2</v>
      </c>
      <c r="AK471" s="33">
        <f>IF(MAX(AH471,AI471,AJ471)=0,VLOOKUP(I471,Library!$J:$P,7,0),MAX(AH471,AI471,AJ471))</f>
        <v>2</v>
      </c>
      <c r="AL471" s="33">
        <f t="shared" ca="1" si="97"/>
        <v>5</v>
      </c>
      <c r="AM471" s="33">
        <f>VLOOKUP(AB471,Library!T:U,2,0)</f>
        <v>1</v>
      </c>
      <c r="AN471" s="34">
        <f t="shared" ca="1" si="98"/>
        <v>2.15</v>
      </c>
      <c r="AO471" s="33">
        <f t="shared" ca="1" si="99"/>
        <v>3</v>
      </c>
      <c r="AP471" s="28" t="s">
        <v>2712</v>
      </c>
      <c r="AQ471" s="25" t="s">
        <v>128</v>
      </c>
      <c r="AR471" s="28" t="s">
        <v>2713</v>
      </c>
      <c r="AS471" s="28" t="s">
        <v>2714</v>
      </c>
      <c r="AT471" s="28" t="s">
        <v>1710</v>
      </c>
      <c r="AU471" s="23" t="s">
        <v>114</v>
      </c>
      <c r="AV471" s="23" t="s">
        <v>2715</v>
      </c>
      <c r="AW471" s="25" t="s">
        <v>114</v>
      </c>
      <c r="AX471" s="25" t="s">
        <v>128</v>
      </c>
      <c r="AY471" s="25" t="s">
        <v>128</v>
      </c>
      <c r="AZ471" s="25" t="s">
        <v>2777</v>
      </c>
      <c r="BA471" s="25" t="s">
        <v>114</v>
      </c>
      <c r="BB471" s="25" t="s">
        <v>128</v>
      </c>
      <c r="BC471" s="25" t="s">
        <v>128</v>
      </c>
      <c r="BD471" s="25" t="s">
        <v>128</v>
      </c>
      <c r="BE471" s="25" t="s">
        <v>128</v>
      </c>
      <c r="BF471" s="25" t="s">
        <v>128</v>
      </c>
      <c r="BG471" s="25" t="s">
        <v>128</v>
      </c>
      <c r="BH471" s="25" t="s">
        <v>128</v>
      </c>
      <c r="BI471" s="25" t="s">
        <v>2777</v>
      </c>
      <c r="BJ471" s="23" t="s">
        <v>128</v>
      </c>
      <c r="BK471" t="s">
        <v>1110</v>
      </c>
      <c r="BL471" s="23" t="s">
        <v>2881</v>
      </c>
      <c r="BM471" s="28">
        <v>386020200</v>
      </c>
      <c r="BN471" s="72">
        <f t="shared" si="89"/>
        <v>9.0851796935677472E-3</v>
      </c>
    </row>
    <row r="472" spans="1:66" ht="15">
      <c r="A472" s="28">
        <v>468</v>
      </c>
      <c r="B472" s="23" t="s">
        <v>2882</v>
      </c>
      <c r="C472" s="28" t="s">
        <v>2953</v>
      </c>
      <c r="D472" s="23" t="s">
        <v>1710</v>
      </c>
      <c r="E472" s="43">
        <f ca="1">IF(AW472="Y","Defaulted",IF(OR(IFERROR(_xlfn.XLOOKUP(I472,Library!$J:$J,Library!$P:$P),AK472)=6,IFERROR(_xlfn.XLOOKUP(I472,Library!$J:$J,Library!$P:$P),AK472)=7),"N/A",AO472))</f>
        <v>3</v>
      </c>
      <c r="F472" s="25" t="str">
        <f t="shared" si="95"/>
        <v>N</v>
      </c>
      <c r="G472" s="25" t="str">
        <f t="shared" si="96"/>
        <v>N</v>
      </c>
      <c r="H472" s="25" t="s">
        <v>128</v>
      </c>
      <c r="I472" s="29" t="s">
        <v>2034</v>
      </c>
      <c r="J472" s="44" t="str">
        <f t="shared" si="91"/>
        <v>主权债</v>
      </c>
      <c r="K472" s="27" t="s">
        <v>3341</v>
      </c>
      <c r="L472" s="29">
        <v>82.609375</v>
      </c>
      <c r="M472" s="29">
        <v>82.734375</v>
      </c>
      <c r="N472" s="29">
        <v>4.9410558</v>
      </c>
      <c r="O472" s="29">
        <v>4.9283890000000001</v>
      </c>
      <c r="P472" s="30">
        <v>3.375</v>
      </c>
      <c r="Q472" s="27" t="s">
        <v>107</v>
      </c>
      <c r="R472" s="31">
        <v>2</v>
      </c>
      <c r="S472" s="25" t="s">
        <v>3620</v>
      </c>
      <c r="T472" s="25" t="s">
        <v>128</v>
      </c>
      <c r="U472" s="25" t="s">
        <v>3496</v>
      </c>
      <c r="V472" s="25" t="s">
        <v>128</v>
      </c>
      <c r="W472" s="23" t="s">
        <v>8</v>
      </c>
      <c r="X472" s="23" t="s">
        <v>963</v>
      </c>
      <c r="Y472" s="23" t="s">
        <v>1143</v>
      </c>
      <c r="Z472" s="23" t="s">
        <v>1080</v>
      </c>
      <c r="AA472" s="23" t="s">
        <v>114</v>
      </c>
      <c r="AB472" s="23" t="s">
        <v>108</v>
      </c>
      <c r="AC472" s="23" t="s">
        <v>3039</v>
      </c>
      <c r="AD472" s="25">
        <f t="shared" ca="1" si="90"/>
        <v>16.304109589041097</v>
      </c>
      <c r="AE472" s="32">
        <v>40940000000</v>
      </c>
      <c r="AF472" s="33">
        <f>VLOOKUP(J472,Library!A:B,2,0)</f>
        <v>1</v>
      </c>
      <c r="AG472" s="33">
        <f>VLOOKUP(J472,Library!A:G,7,0)</f>
        <v>3</v>
      </c>
      <c r="AH472" s="28" t="str">
        <f>VLOOKUP(W472,Library!W:X,2,0)</f>
        <v>N/A</v>
      </c>
      <c r="AI472" s="28">
        <f>VLOOKUP(X472,Library!Y:Z,2,0)</f>
        <v>2</v>
      </c>
      <c r="AJ472" s="28">
        <f>VLOOKUP(Y472,Library!AA:AB,2,0)</f>
        <v>2</v>
      </c>
      <c r="AK472" s="33">
        <f>IF(MAX(AH472,AI472,AJ472)=0,VLOOKUP(I472,Library!$J:$P,7,0),MAX(AH472,AI472,AJ472))</f>
        <v>2</v>
      </c>
      <c r="AL472" s="33">
        <f t="shared" ca="1" si="97"/>
        <v>5</v>
      </c>
      <c r="AM472" s="33">
        <f>VLOOKUP(AB472,Library!T:U,2,0)</f>
        <v>1</v>
      </c>
      <c r="AN472" s="34">
        <f t="shared" ca="1" si="98"/>
        <v>2.15</v>
      </c>
      <c r="AO472" s="33">
        <f t="shared" ca="1" si="99"/>
        <v>3</v>
      </c>
      <c r="AP472" s="28" t="s">
        <v>547</v>
      </c>
      <c r="AQ472" s="25" t="s">
        <v>128</v>
      </c>
      <c r="AR472" s="28" t="s">
        <v>2713</v>
      </c>
      <c r="AS472" s="28" t="s">
        <v>2714</v>
      </c>
      <c r="AT472" s="28" t="s">
        <v>1710</v>
      </c>
      <c r="AU472" s="23" t="s">
        <v>114</v>
      </c>
      <c r="AV472" s="23" t="s">
        <v>2715</v>
      </c>
      <c r="AW472" s="25" t="s">
        <v>114</v>
      </c>
      <c r="AX472" s="25" t="s">
        <v>128</v>
      </c>
      <c r="AY472" s="25" t="s">
        <v>128</v>
      </c>
      <c r="AZ472" s="25" t="s">
        <v>2777</v>
      </c>
      <c r="BA472" s="25" t="s">
        <v>114</v>
      </c>
      <c r="BB472" s="25" t="s">
        <v>128</v>
      </c>
      <c r="BC472" s="25" t="s">
        <v>128</v>
      </c>
      <c r="BD472" s="25" t="s">
        <v>128</v>
      </c>
      <c r="BE472" s="25" t="s">
        <v>128</v>
      </c>
      <c r="BF472" s="25" t="s">
        <v>128</v>
      </c>
      <c r="BG472" s="25" t="s">
        <v>128</v>
      </c>
      <c r="BH472" s="25" t="s">
        <v>128</v>
      </c>
      <c r="BI472" s="25" t="s">
        <v>2777</v>
      </c>
      <c r="BJ472" s="23" t="s">
        <v>128</v>
      </c>
      <c r="BK472" t="s">
        <v>1110</v>
      </c>
      <c r="BL472" s="23" t="s">
        <v>2882</v>
      </c>
      <c r="BM472" s="28">
        <v>1301331000</v>
      </c>
      <c r="BN472" s="72">
        <f t="shared" si="89"/>
        <v>3.178629702002931E-2</v>
      </c>
    </row>
    <row r="473" spans="1:66" ht="15">
      <c r="A473" s="28">
        <v>469</v>
      </c>
      <c r="B473" s="23" t="s">
        <v>2883</v>
      </c>
      <c r="C473" s="28" t="s">
        <v>2954</v>
      </c>
      <c r="D473" s="23" t="s">
        <v>1710</v>
      </c>
      <c r="E473" s="43">
        <f ca="1">IF(AW473="Y","Defaulted",IF(OR(IFERROR(_xlfn.XLOOKUP(I473,Library!$J:$J,Library!$P:$P),AK473)=6,IFERROR(_xlfn.XLOOKUP(I473,Library!$J:$J,Library!$P:$P),AK473)=7),"N/A",AO473))</f>
        <v>3</v>
      </c>
      <c r="F473" s="25" t="str">
        <f t="shared" si="95"/>
        <v>N</v>
      </c>
      <c r="G473" s="25" t="str">
        <f t="shared" si="96"/>
        <v>N</v>
      </c>
      <c r="H473" s="25" t="s">
        <v>128</v>
      </c>
      <c r="I473" s="29" t="s">
        <v>2034</v>
      </c>
      <c r="J473" s="44" t="str">
        <f t="shared" si="91"/>
        <v>主权债</v>
      </c>
      <c r="K473" s="27" t="s">
        <v>3341</v>
      </c>
      <c r="L473" s="29">
        <v>80.640625</v>
      </c>
      <c r="M473" s="29">
        <v>80.78125</v>
      </c>
      <c r="N473" s="29">
        <v>5.0187454824621121</v>
      </c>
      <c r="O473" s="29">
        <v>5.0050768806398827</v>
      </c>
      <c r="P473" s="30">
        <v>3.375</v>
      </c>
      <c r="Q473" s="27" t="s">
        <v>107</v>
      </c>
      <c r="R473" s="31">
        <v>2</v>
      </c>
      <c r="S473" s="25" t="s">
        <v>3627</v>
      </c>
      <c r="T473" s="25" t="s">
        <v>128</v>
      </c>
      <c r="U473" s="25" t="s">
        <v>3496</v>
      </c>
      <c r="V473" s="25" t="s">
        <v>128</v>
      </c>
      <c r="W473" s="23" t="s">
        <v>8</v>
      </c>
      <c r="X473" s="23" t="s">
        <v>963</v>
      </c>
      <c r="Y473" s="23" t="s">
        <v>1143</v>
      </c>
      <c r="Z473" s="23" t="s">
        <v>1080</v>
      </c>
      <c r="AA473" s="23" t="s">
        <v>114</v>
      </c>
      <c r="AB473" s="23" t="s">
        <v>108</v>
      </c>
      <c r="AC473" s="23" t="s">
        <v>3040</v>
      </c>
      <c r="AD473" s="25">
        <f t="shared" ca="1" si="90"/>
        <v>18.054794520547944</v>
      </c>
      <c r="AE473" s="32">
        <v>41992000000</v>
      </c>
      <c r="AF473" s="33">
        <f>VLOOKUP(J473,Library!A:B,2,0)</f>
        <v>1</v>
      </c>
      <c r="AG473" s="33">
        <f>VLOOKUP(J473,Library!A:G,7,0)</f>
        <v>3</v>
      </c>
      <c r="AH473" s="28" t="str">
        <f>VLOOKUP(W473,Library!W:X,2,0)</f>
        <v>N/A</v>
      </c>
      <c r="AI473" s="28">
        <f>VLOOKUP(X473,Library!Y:Z,2,0)</f>
        <v>2</v>
      </c>
      <c r="AJ473" s="28">
        <f>VLOOKUP(Y473,Library!AA:AB,2,0)</f>
        <v>2</v>
      </c>
      <c r="AK473" s="33">
        <f>IF(MAX(AH473,AI473,AJ473)=0,VLOOKUP(I473,Library!$J:$P,7,0),MAX(AH473,AI473,AJ473))</f>
        <v>2</v>
      </c>
      <c r="AL473" s="33">
        <f t="shared" ca="1" si="97"/>
        <v>5</v>
      </c>
      <c r="AM473" s="33">
        <f>VLOOKUP(AB473,Library!T:U,2,0)</f>
        <v>1</v>
      </c>
      <c r="AN473" s="34">
        <f t="shared" ca="1" si="98"/>
        <v>2.15</v>
      </c>
      <c r="AO473" s="33">
        <f t="shared" ca="1" si="99"/>
        <v>3</v>
      </c>
      <c r="AP473" s="28" t="s">
        <v>2712</v>
      </c>
      <c r="AQ473" s="25" t="s">
        <v>128</v>
      </c>
      <c r="AR473" s="28" t="s">
        <v>2713</v>
      </c>
      <c r="AS473" s="28" t="s">
        <v>2714</v>
      </c>
      <c r="AT473" s="28" t="s">
        <v>1710</v>
      </c>
      <c r="AU473" s="23" t="s">
        <v>114</v>
      </c>
      <c r="AV473" s="23" t="s">
        <v>2715</v>
      </c>
      <c r="AW473" s="25" t="s">
        <v>114</v>
      </c>
      <c r="AX473" s="25" t="s">
        <v>128</v>
      </c>
      <c r="AY473" s="25" t="s">
        <v>128</v>
      </c>
      <c r="AZ473" s="25" t="s">
        <v>2777</v>
      </c>
      <c r="BA473" s="25" t="s">
        <v>114</v>
      </c>
      <c r="BB473" s="25" t="s">
        <v>128</v>
      </c>
      <c r="BC473" s="25" t="s">
        <v>128</v>
      </c>
      <c r="BD473" s="25" t="s">
        <v>128</v>
      </c>
      <c r="BE473" s="25" t="s">
        <v>128</v>
      </c>
      <c r="BF473" s="25" t="s">
        <v>128</v>
      </c>
      <c r="BG473" s="25" t="s">
        <v>128</v>
      </c>
      <c r="BH473" s="25" t="s">
        <v>128</v>
      </c>
      <c r="BI473" s="25" t="s">
        <v>2777</v>
      </c>
      <c r="BJ473" s="23" t="s">
        <v>128</v>
      </c>
      <c r="BK473" t="s">
        <v>1110</v>
      </c>
      <c r="BL473" s="23" t="s">
        <v>2883</v>
      </c>
      <c r="BM473" s="28">
        <v>434765700</v>
      </c>
      <c r="BN473" s="72">
        <f t="shared" si="89"/>
        <v>1.0353536387883406E-2</v>
      </c>
    </row>
    <row r="474" spans="1:66" ht="15">
      <c r="A474" s="28">
        <v>470</v>
      </c>
      <c r="B474" s="23" t="s">
        <v>2884</v>
      </c>
      <c r="C474" s="28" t="s">
        <v>2930</v>
      </c>
      <c r="D474" s="23" t="s">
        <v>1844</v>
      </c>
      <c r="E474" s="43">
        <f ca="1">IF(AW474="Y","Defaulted",IF(OR(IFERROR(_xlfn.XLOOKUP(I474,Library!$J:$J,Library!$P:$P),AK474)=6,IFERROR(_xlfn.XLOOKUP(I474,Library!$J:$J,Library!$P:$P),AK474)=7),"N/A",AO474))</f>
        <v>3</v>
      </c>
      <c r="F474" s="25" t="str">
        <f t="shared" si="95"/>
        <v>Y</v>
      </c>
      <c r="G474" s="25" t="str">
        <f t="shared" si="96"/>
        <v>Y</v>
      </c>
      <c r="H474" s="25" t="s">
        <v>128</v>
      </c>
      <c r="I474" s="29" t="s">
        <v>1958</v>
      </c>
      <c r="J474" s="44" t="str">
        <f t="shared" ref="J474:J496" si="100">IF(AQ474="Y","存款证",
IF(BF474="Y","应急可转债",
IF(BK474="Government","主权债",
IF(AND(BF474="N",BE474="Y"),"永续债/优先股",
IF(AND(BF474="N",BG474="Y"),"保释债（Bail in feature）",
IF(AND(BF474="N",OR(AY474="Y",AZ474="5")),"可转换/可交换债券",
IF(AND(BF474="N",BE474="N",BG474="N",BH474="Y"),"多担保人债券",
IF(AND(AK474&lt;5,T474="N",V474="N",AX474="N"),"投资级别优先普通债",
IF(AND(AK474&lt;5,OR(T474="Y",V474="Y"),AX474="N"),"投资级别优先可赎回/可售回债",
IF(AND(AK474&lt;5,T474="N",V474="N",AX474="Y"),"投资级别次级普通债",
IF(AND(AK474&lt;5,OR(T474="Y",V474="Y"),AX474="Y"),"投资级别次级可赎回/可售回债",
IF(AND(OR(AK474=5,AK474=6,AK474=7),T474="N",V474="N",AX474="N"),"非投资级/无评级优先普通债",
IF(AND(OR(AK474=5,AK474=6,AK474=7),OR(T474="Y",V474="Y"),AX474="N"),"非投资级/无评级优先可赎回/可售回债",
IF(AND(OR(AK474=5,AK474=6,AK474=7),T474="N",V474="N",AX474="Y"),"非投资级/无评级次级普通债",
IF(AND(OR(AK474=5,AK474=6,AK474=7),OR(T474="Y",V474="Y"),AX474="Y"),"非投资级/无评级次级可赎回/可售回债")))))))))))))))</f>
        <v>投资级别优先可赎回/可售回债</v>
      </c>
      <c r="K474" s="27" t="s">
        <v>21</v>
      </c>
      <c r="L474" s="29">
        <v>97.855999999999995</v>
      </c>
      <c r="M474" s="29">
        <v>98.02</v>
      </c>
      <c r="N474" s="29">
        <v>4.9539547086281788</v>
      </c>
      <c r="O474" s="29">
        <v>4.9090482549657626</v>
      </c>
      <c r="P474" s="30">
        <v>4.625</v>
      </c>
      <c r="Q474" s="27" t="s">
        <v>107</v>
      </c>
      <c r="R474" s="31">
        <v>2</v>
      </c>
      <c r="S474" s="25" t="s">
        <v>3760</v>
      </c>
      <c r="T474" s="25" t="s">
        <v>110</v>
      </c>
      <c r="U474" s="25" t="s">
        <v>3820</v>
      </c>
      <c r="V474" s="25" t="s">
        <v>128</v>
      </c>
      <c r="W474" s="23" t="s">
        <v>993</v>
      </c>
      <c r="X474" s="23" t="s">
        <v>990</v>
      </c>
      <c r="Y474" s="23" t="s">
        <v>989</v>
      </c>
      <c r="Z474" s="23" t="s">
        <v>1066</v>
      </c>
      <c r="AA474" s="23" t="s">
        <v>114</v>
      </c>
      <c r="AB474" s="23" t="s">
        <v>108</v>
      </c>
      <c r="AC474" s="23" t="s">
        <v>3024</v>
      </c>
      <c r="AD474" s="25">
        <f t="shared" ca="1" si="90"/>
        <v>4.1369863013698627</v>
      </c>
      <c r="AE474" s="32">
        <v>697375000</v>
      </c>
      <c r="AF474" s="33">
        <f>VLOOKUP(J474,Library!A:B,2,0)</f>
        <v>1</v>
      </c>
      <c r="AG474" s="33">
        <f>VLOOKUP(J474,Library!A:G,7,0)</f>
        <v>3</v>
      </c>
      <c r="AH474" s="28">
        <f>VLOOKUP(W474,Library!W:X,2,0)</f>
        <v>4</v>
      </c>
      <c r="AI474" s="28">
        <f>VLOOKUP(X474,Library!Y:Z,2,0)</f>
        <v>4</v>
      </c>
      <c r="AJ474" s="28">
        <f>VLOOKUP(Y474,Library!AA:AB,2,0)</f>
        <v>4</v>
      </c>
      <c r="AK474" s="33">
        <f>IF(MAX(AH474,AI474,AJ474)=0,VLOOKUP(I474,Library!$J:$P,7,0),MAX(AH474,AI474,AJ474))</f>
        <v>4</v>
      </c>
      <c r="AL474" s="33">
        <f t="shared" ca="1" si="97"/>
        <v>3</v>
      </c>
      <c r="AM474" s="33">
        <f>VLOOKUP(AB474,Library!T:U,2,0)</f>
        <v>1</v>
      </c>
      <c r="AN474" s="34">
        <f t="shared" ca="1" si="98"/>
        <v>2.4500000000000002</v>
      </c>
      <c r="AO474" s="33">
        <f t="shared" ca="1" si="99"/>
        <v>3</v>
      </c>
      <c r="AP474" s="28" t="s">
        <v>136</v>
      </c>
      <c r="AQ474" s="25" t="s">
        <v>128</v>
      </c>
      <c r="AR474" s="28" t="s">
        <v>2565</v>
      </c>
      <c r="AS474" s="28" t="s">
        <v>2566</v>
      </c>
      <c r="AT474" s="28" t="s">
        <v>1844</v>
      </c>
      <c r="AU474" s="23" t="s">
        <v>2244</v>
      </c>
      <c r="AV474" s="23" t="s">
        <v>35</v>
      </c>
      <c r="AW474" s="25" t="s">
        <v>128</v>
      </c>
      <c r="AX474" s="25" t="s">
        <v>128</v>
      </c>
      <c r="AY474" s="25" t="s">
        <v>128</v>
      </c>
      <c r="AZ474" s="25" t="s">
        <v>128</v>
      </c>
      <c r="BA474" s="25" t="s">
        <v>128</v>
      </c>
      <c r="BB474" s="25" t="s">
        <v>110</v>
      </c>
      <c r="BC474" s="25" t="s">
        <v>110</v>
      </c>
      <c r="BD474" s="25" t="s">
        <v>128</v>
      </c>
      <c r="BE474" s="25" t="s">
        <v>128</v>
      </c>
      <c r="BF474" s="25" t="s">
        <v>128</v>
      </c>
      <c r="BG474" s="25" t="s">
        <v>128</v>
      </c>
      <c r="BH474" s="25" t="s">
        <v>128</v>
      </c>
      <c r="BI474" s="25" t="s">
        <v>114</v>
      </c>
      <c r="BJ474" s="23" t="s">
        <v>128</v>
      </c>
      <c r="BK474" t="s">
        <v>1113</v>
      </c>
      <c r="BL474" s="23" t="s">
        <v>2884</v>
      </c>
      <c r="BM474" s="28">
        <v>31982000</v>
      </c>
      <c r="BN474" s="72">
        <f t="shared" si="89"/>
        <v>4.5860548485391645E-2</v>
      </c>
    </row>
    <row r="475" spans="1:66" ht="15">
      <c r="A475" s="28">
        <v>471</v>
      </c>
      <c r="B475" s="23" t="s">
        <v>2885</v>
      </c>
      <c r="C475" s="28" t="s">
        <v>2955</v>
      </c>
      <c r="D475" s="23" t="s">
        <v>1710</v>
      </c>
      <c r="E475" s="43">
        <f ca="1">IF(AW475="Y","Defaulted",IF(OR(IFERROR(_xlfn.XLOOKUP(I475,Library!$J:$J,Library!$P:$P),AK475)=6,IFERROR(_xlfn.XLOOKUP(I475,Library!$J:$J,Library!$P:$P),AK475)=7),"N/A",AO475))</f>
        <v>3</v>
      </c>
      <c r="F475" s="25" t="str">
        <f t="shared" si="95"/>
        <v>N</v>
      </c>
      <c r="G475" s="25" t="str">
        <f t="shared" si="96"/>
        <v>N</v>
      </c>
      <c r="H475" s="25" t="s">
        <v>128</v>
      </c>
      <c r="I475" s="29" t="s">
        <v>2034</v>
      </c>
      <c r="J475" s="44" t="str">
        <f t="shared" si="100"/>
        <v>主权债</v>
      </c>
      <c r="K475" s="27" t="s">
        <v>3341</v>
      </c>
      <c r="L475" s="29">
        <v>94.421875</v>
      </c>
      <c r="M475" s="29">
        <v>94.5</v>
      </c>
      <c r="N475" s="29">
        <v>4.9755590999999999</v>
      </c>
      <c r="O475" s="29">
        <v>4.9686424000000002</v>
      </c>
      <c r="P475" s="30">
        <v>4.5</v>
      </c>
      <c r="Q475" s="27" t="s">
        <v>107</v>
      </c>
      <c r="R475" s="31">
        <v>2</v>
      </c>
      <c r="S475" s="25" t="s">
        <v>3620</v>
      </c>
      <c r="T475" s="25" t="s">
        <v>128</v>
      </c>
      <c r="U475" s="25" t="s">
        <v>3496</v>
      </c>
      <c r="V475" s="25" t="s">
        <v>128</v>
      </c>
      <c r="W475" s="23" t="s">
        <v>8</v>
      </c>
      <c r="X475" s="23" t="s">
        <v>963</v>
      </c>
      <c r="Y475" s="23" t="s">
        <v>1143</v>
      </c>
      <c r="Z475" s="23" t="s">
        <v>1080</v>
      </c>
      <c r="AA475" s="23" t="s">
        <v>114</v>
      </c>
      <c r="AB475" s="23" t="s">
        <v>108</v>
      </c>
      <c r="AC475" s="23" t="s">
        <v>3041</v>
      </c>
      <c r="AD475" s="25">
        <f t="shared" ca="1" si="90"/>
        <v>17.80821917808219</v>
      </c>
      <c r="AE475" s="32">
        <v>42684000000</v>
      </c>
      <c r="AF475" s="33">
        <f>VLOOKUP(J475,Library!A:B,2,0)</f>
        <v>1</v>
      </c>
      <c r="AG475" s="33">
        <f>VLOOKUP(J475,Library!A:G,7,0)</f>
        <v>3</v>
      </c>
      <c r="AH475" s="28" t="str">
        <f>VLOOKUP(W475,Library!W:X,2,0)</f>
        <v>N/A</v>
      </c>
      <c r="AI475" s="28">
        <f>VLOOKUP(X475,Library!Y:Z,2,0)</f>
        <v>2</v>
      </c>
      <c r="AJ475" s="28">
        <f>VLOOKUP(Y475,Library!AA:AB,2,0)</f>
        <v>2</v>
      </c>
      <c r="AK475" s="33">
        <f>IF(MAX(AH475,AI475,AJ475)=0,VLOOKUP(I475,Library!$J:$P,7,0),MAX(AH475,AI475,AJ475))</f>
        <v>2</v>
      </c>
      <c r="AL475" s="33">
        <f t="shared" ca="1" si="97"/>
        <v>5</v>
      </c>
      <c r="AM475" s="33">
        <f>VLOOKUP(AB475,Library!T:U,2,0)</f>
        <v>1</v>
      </c>
      <c r="AN475" s="34">
        <f t="shared" ca="1" si="98"/>
        <v>2.15</v>
      </c>
      <c r="AO475" s="33">
        <f t="shared" ca="1" si="99"/>
        <v>3</v>
      </c>
      <c r="AP475" s="28" t="s">
        <v>547</v>
      </c>
      <c r="AQ475" s="25" t="s">
        <v>128</v>
      </c>
      <c r="AR475" s="28" t="s">
        <v>2713</v>
      </c>
      <c r="AS475" s="28" t="s">
        <v>2714</v>
      </c>
      <c r="AT475" s="28" t="s">
        <v>1710</v>
      </c>
      <c r="AU475" s="23" t="s">
        <v>114</v>
      </c>
      <c r="AV475" s="23" t="s">
        <v>2715</v>
      </c>
      <c r="AW475" s="25" t="s">
        <v>114</v>
      </c>
      <c r="AX475" s="25" t="s">
        <v>128</v>
      </c>
      <c r="AY475" s="25" t="s">
        <v>128</v>
      </c>
      <c r="AZ475" s="25" t="s">
        <v>2777</v>
      </c>
      <c r="BA475" s="25" t="s">
        <v>114</v>
      </c>
      <c r="BB475" s="25" t="s">
        <v>128</v>
      </c>
      <c r="BC475" s="25" t="s">
        <v>128</v>
      </c>
      <c r="BD475" s="25" t="s">
        <v>128</v>
      </c>
      <c r="BE475" s="25" t="s">
        <v>128</v>
      </c>
      <c r="BF475" s="25" t="s">
        <v>128</v>
      </c>
      <c r="BG475" s="25" t="s">
        <v>128</v>
      </c>
      <c r="BH475" s="25" t="s">
        <v>128</v>
      </c>
      <c r="BI475" s="25" t="s">
        <v>2777</v>
      </c>
      <c r="BJ475" s="23" t="s">
        <v>128</v>
      </c>
      <c r="BK475" t="s">
        <v>1110</v>
      </c>
      <c r="BL475" s="23" t="s">
        <v>2885</v>
      </c>
      <c r="BM475" s="28">
        <v>1478492500</v>
      </c>
      <c r="BN475" s="72">
        <f t="shared" si="89"/>
        <v>3.4638096242151625E-2</v>
      </c>
    </row>
    <row r="476" spans="1:66" ht="15">
      <c r="A476" s="28">
        <v>472</v>
      </c>
      <c r="B476" s="23" t="s">
        <v>2886</v>
      </c>
      <c r="C476" s="28" t="s">
        <v>2956</v>
      </c>
      <c r="D476" s="23" t="s">
        <v>1710</v>
      </c>
      <c r="E476" s="43">
        <f ca="1">IF(AW476="Y","Defaulted",IF(OR(IFERROR(_xlfn.XLOOKUP(I476,Library!$J:$J,Library!$P:$P),AK476)=6,IFERROR(_xlfn.XLOOKUP(I476,Library!$J:$J,Library!$P:$P),AK476)=7),"N/A",AO476))</f>
        <v>3</v>
      </c>
      <c r="F476" s="25" t="str">
        <f t="shared" si="95"/>
        <v>N</v>
      </c>
      <c r="G476" s="25" t="str">
        <f t="shared" si="96"/>
        <v>N</v>
      </c>
      <c r="H476" s="25" t="s">
        <v>128</v>
      </c>
      <c r="I476" s="29" t="s">
        <v>2034</v>
      </c>
      <c r="J476" s="44" t="str">
        <f t="shared" si="100"/>
        <v>主权债</v>
      </c>
      <c r="K476" s="27" t="s">
        <v>3341</v>
      </c>
      <c r="L476" s="29">
        <v>88.25</v>
      </c>
      <c r="M476" s="29">
        <v>88.296875</v>
      </c>
      <c r="N476" s="29">
        <v>5.0399261817486991</v>
      </c>
      <c r="O476" s="29">
        <v>5.0364816038269948</v>
      </c>
      <c r="P476" s="30">
        <v>4.25</v>
      </c>
      <c r="Q476" s="27" t="s">
        <v>107</v>
      </c>
      <c r="R476" s="31">
        <v>2</v>
      </c>
      <c r="S476" s="25" t="s">
        <v>3620</v>
      </c>
      <c r="T476" s="25" t="s">
        <v>128</v>
      </c>
      <c r="U476" s="25" t="s">
        <v>3496</v>
      </c>
      <c r="V476" s="25" t="s">
        <v>128</v>
      </c>
      <c r="W476" s="23" t="s">
        <v>8</v>
      </c>
      <c r="X476" s="23" t="s">
        <v>963</v>
      </c>
      <c r="Y476" s="23" t="s">
        <v>1143</v>
      </c>
      <c r="Z476" s="23" t="s">
        <v>1080</v>
      </c>
      <c r="AA476" s="23" t="s">
        <v>114</v>
      </c>
      <c r="AB476" s="23" t="s">
        <v>108</v>
      </c>
      <c r="AC476" s="23" t="s">
        <v>3042</v>
      </c>
      <c r="AD476" s="25">
        <f t="shared" ca="1" si="90"/>
        <v>27.816438356164383</v>
      </c>
      <c r="AE476" s="32">
        <v>71199000000</v>
      </c>
      <c r="AF476" s="33">
        <f>VLOOKUP(J476,Library!A:B,2,0)</f>
        <v>1</v>
      </c>
      <c r="AG476" s="33">
        <f>VLOOKUP(J476,Library!A:G,7,0)</f>
        <v>3</v>
      </c>
      <c r="AH476" s="28" t="str">
        <f>VLOOKUP(W476,Library!W:X,2,0)</f>
        <v>N/A</v>
      </c>
      <c r="AI476" s="28">
        <f>VLOOKUP(X476,Library!Y:Z,2,0)</f>
        <v>2</v>
      </c>
      <c r="AJ476" s="28">
        <f>VLOOKUP(Y476,Library!AA:AB,2,0)</f>
        <v>2</v>
      </c>
      <c r="AK476" s="33">
        <f>IF(MAX(AH476,AI476,AJ476)=0,VLOOKUP(I476,Library!$J:$P,7,0),MAX(AH476,AI476,AJ476))</f>
        <v>2</v>
      </c>
      <c r="AL476" s="33">
        <f t="shared" ca="1" si="97"/>
        <v>5</v>
      </c>
      <c r="AM476" s="33">
        <f>VLOOKUP(AB476,Library!T:U,2,0)</f>
        <v>1</v>
      </c>
      <c r="AN476" s="34">
        <f t="shared" ca="1" si="98"/>
        <v>2.15</v>
      </c>
      <c r="AO476" s="33">
        <f t="shared" ca="1" si="99"/>
        <v>3</v>
      </c>
      <c r="AP476" s="28" t="s">
        <v>547</v>
      </c>
      <c r="AQ476" s="25" t="s">
        <v>128</v>
      </c>
      <c r="AR476" s="28" t="s">
        <v>2713</v>
      </c>
      <c r="AS476" s="28" t="s">
        <v>2714</v>
      </c>
      <c r="AT476" s="28" t="s">
        <v>1710</v>
      </c>
      <c r="AU476" s="23" t="s">
        <v>114</v>
      </c>
      <c r="AV476" s="23" t="s">
        <v>2715</v>
      </c>
      <c r="AW476" s="25" t="s">
        <v>114</v>
      </c>
      <c r="AX476" s="25" t="s">
        <v>128</v>
      </c>
      <c r="AY476" s="25" t="s">
        <v>128</v>
      </c>
      <c r="AZ476" s="25" t="s">
        <v>2777</v>
      </c>
      <c r="BA476" s="25" t="s">
        <v>114</v>
      </c>
      <c r="BB476" s="25" t="s">
        <v>128</v>
      </c>
      <c r="BC476" s="25" t="s">
        <v>128</v>
      </c>
      <c r="BD476" s="25" t="s">
        <v>128</v>
      </c>
      <c r="BE476" s="25" t="s">
        <v>128</v>
      </c>
      <c r="BF476" s="25" t="s">
        <v>128</v>
      </c>
      <c r="BG476" s="25" t="s">
        <v>128</v>
      </c>
      <c r="BH476" s="25" t="s">
        <v>128</v>
      </c>
      <c r="BI476" s="25" t="s">
        <v>2777</v>
      </c>
      <c r="BJ476" s="23" t="s">
        <v>128</v>
      </c>
      <c r="BK476" t="s">
        <v>1110</v>
      </c>
      <c r="BL476" s="23" t="s">
        <v>2886</v>
      </c>
      <c r="BM476" s="28">
        <v>2443485730</v>
      </c>
      <c r="BN476" s="72">
        <f t="shared" si="89"/>
        <v>3.4319101813227712E-2</v>
      </c>
    </row>
    <row r="477" spans="1:66" ht="15">
      <c r="A477" s="28">
        <v>473</v>
      </c>
      <c r="B477" s="23" t="s">
        <v>2887</v>
      </c>
      <c r="C477" s="28" t="s">
        <v>2957</v>
      </c>
      <c r="D477" s="23" t="s">
        <v>1726</v>
      </c>
      <c r="E477" s="43">
        <f ca="1">IF(AW477="Y","Defaulted",IF(OR(IFERROR(_xlfn.XLOOKUP(I477,Library!$J:$J,Library!$P:$P),AK477)=6,IFERROR(_xlfn.XLOOKUP(I477,Library!$J:$J,Library!$P:$P),AK477)=7),"N/A",AO477))</f>
        <v>3</v>
      </c>
      <c r="F477" s="25" t="str">
        <f t="shared" si="95"/>
        <v>N</v>
      </c>
      <c r="G477" s="25" t="str">
        <f t="shared" si="96"/>
        <v>N</v>
      </c>
      <c r="H477" s="25" t="s">
        <v>128</v>
      </c>
      <c r="I477" s="29" t="s">
        <v>2057</v>
      </c>
      <c r="J477" s="44" t="str">
        <f t="shared" si="100"/>
        <v>投资级别优先普通债</v>
      </c>
      <c r="K477" s="27" t="s">
        <v>22</v>
      </c>
      <c r="L477" s="29">
        <v>102.001</v>
      </c>
      <c r="M477" s="29">
        <v>102.07299999999999</v>
      </c>
      <c r="N477" s="29">
        <v>4.8348940412569164</v>
      </c>
      <c r="O477" s="29">
        <v>4.7516543078159135</v>
      </c>
      <c r="P477" s="30">
        <v>7.2</v>
      </c>
      <c r="Q477" s="27" t="s">
        <v>107</v>
      </c>
      <c r="R477" s="31">
        <v>2</v>
      </c>
      <c r="S477" s="25" t="s">
        <v>3821</v>
      </c>
      <c r="T477" s="25" t="s">
        <v>128</v>
      </c>
      <c r="U477" s="25" t="s">
        <v>3496</v>
      </c>
      <c r="V477" s="25" t="s">
        <v>128</v>
      </c>
      <c r="W477" s="23" t="s">
        <v>8</v>
      </c>
      <c r="X477" s="23" t="s">
        <v>994</v>
      </c>
      <c r="Y477" s="23" t="s">
        <v>8</v>
      </c>
      <c r="Z477" s="23" t="s">
        <v>1066</v>
      </c>
      <c r="AA477" s="23" t="s">
        <v>1041</v>
      </c>
      <c r="AB477" s="23" t="s">
        <v>108</v>
      </c>
      <c r="AC477" s="23" t="s">
        <v>3043</v>
      </c>
      <c r="AD477" s="25">
        <f t="shared" ref="AD477:AD526" ca="1" si="101">IF(AC477="N/A","N/A",(AC477-TODAY())/365)</f>
        <v>0.88767123287671235</v>
      </c>
      <c r="AE477" s="32">
        <v>180000000</v>
      </c>
      <c r="AF477" s="33">
        <f>VLOOKUP(J477,Library!A:B,2,0)</f>
        <v>1</v>
      </c>
      <c r="AG477" s="33">
        <f>VLOOKUP(J477,Library!A:G,7,0)</f>
        <v>3</v>
      </c>
      <c r="AH477" s="28" t="str">
        <f>VLOOKUP(W477,Library!W:X,2,0)</f>
        <v>N/A</v>
      </c>
      <c r="AI477" s="28">
        <f>VLOOKUP(X477,Library!Y:Z,2,0)</f>
        <v>4</v>
      </c>
      <c r="AJ477" s="28" t="str">
        <f>VLOOKUP(Y477,Library!AA:AB,2,0)</f>
        <v>N/A</v>
      </c>
      <c r="AK477" s="33">
        <f>IF(MAX(AH477,AI477,AJ477)=0,VLOOKUP(I477,Library!$J:$P,7,0),MAX(AH477,AI477,AJ477))</f>
        <v>4</v>
      </c>
      <c r="AL477" s="33">
        <f t="shared" ca="1" si="97"/>
        <v>2</v>
      </c>
      <c r="AM477" s="33">
        <f>VLOOKUP(AB477,Library!T:U,2,0)</f>
        <v>1</v>
      </c>
      <c r="AN477" s="34">
        <f t="shared" ca="1" si="98"/>
        <v>2.35</v>
      </c>
      <c r="AO477" s="33">
        <f t="shared" ca="1" si="99"/>
        <v>3</v>
      </c>
      <c r="AP477" s="28" t="s">
        <v>127</v>
      </c>
      <c r="AQ477" s="25" t="s">
        <v>128</v>
      </c>
      <c r="AR477" s="28" t="s">
        <v>422</v>
      </c>
      <c r="AS477" s="28" t="s">
        <v>2755</v>
      </c>
      <c r="AT477" s="28" t="s">
        <v>1726</v>
      </c>
      <c r="AU477" s="23" t="s">
        <v>114</v>
      </c>
      <c r="AV477" s="23" t="s">
        <v>115</v>
      </c>
      <c r="AW477" s="25" t="s">
        <v>128</v>
      </c>
      <c r="AX477" s="25" t="s">
        <v>128</v>
      </c>
      <c r="AY477" s="25" t="s">
        <v>128</v>
      </c>
      <c r="AZ477" s="25" t="s">
        <v>128</v>
      </c>
      <c r="BA477" s="25" t="s">
        <v>128</v>
      </c>
      <c r="BB477" s="25" t="s">
        <v>128</v>
      </c>
      <c r="BC477" s="25" t="s">
        <v>128</v>
      </c>
      <c r="BD477" s="25" t="s">
        <v>128</v>
      </c>
      <c r="BE477" s="25" t="s">
        <v>128</v>
      </c>
      <c r="BF477" s="25" t="s">
        <v>128</v>
      </c>
      <c r="BG477" s="25" t="s">
        <v>128</v>
      </c>
      <c r="BH477" s="25" t="s">
        <v>128</v>
      </c>
      <c r="BI477" s="25" t="s">
        <v>114</v>
      </c>
      <c r="BJ477" s="23" t="s">
        <v>128</v>
      </c>
      <c r="BK477" t="s">
        <v>1057</v>
      </c>
      <c r="BL477" s="23" t="s">
        <v>2887</v>
      </c>
      <c r="BM477" s="28">
        <v>170250000</v>
      </c>
      <c r="BN477" s="72">
        <f t="shared" si="89"/>
        <v>0.9458333333333333</v>
      </c>
    </row>
    <row r="478" spans="1:66" ht="15">
      <c r="A478" s="28">
        <v>474</v>
      </c>
      <c r="B478" s="23" t="s">
        <v>2888</v>
      </c>
      <c r="C478" s="28" t="s">
        <v>2958</v>
      </c>
      <c r="D478" s="23" t="s">
        <v>1733</v>
      </c>
      <c r="E478" s="43">
        <f ca="1">IF(AW478="Y","Defaulted",IF(OR(IFERROR(_xlfn.XLOOKUP(I478,Library!$J:$J,Library!$P:$P),AK478)=6,IFERROR(_xlfn.XLOOKUP(I478,Library!$J:$J,Library!$P:$P),AK478)=7),"N/A",AO478))</f>
        <v>2</v>
      </c>
      <c r="F478" s="25" t="str">
        <f t="shared" si="95"/>
        <v>Y</v>
      </c>
      <c r="G478" s="25" t="str">
        <f t="shared" si="96"/>
        <v>N</v>
      </c>
      <c r="H478" s="25" t="s">
        <v>128</v>
      </c>
      <c r="I478" s="29" t="s">
        <v>459</v>
      </c>
      <c r="J478" s="44" t="str">
        <f t="shared" si="100"/>
        <v>投资级别优先可赎回/可售回债</v>
      </c>
      <c r="K478" s="27" t="s">
        <v>24</v>
      </c>
      <c r="L478" s="29">
        <v>63.798999999999999</v>
      </c>
      <c r="M478" s="29">
        <v>63.933999999999997</v>
      </c>
      <c r="N478" s="29">
        <v>5.5814873940770546</v>
      </c>
      <c r="O478" s="29">
        <v>5.5680181070703592</v>
      </c>
      <c r="P478" s="30">
        <v>2.9209999999999998</v>
      </c>
      <c r="Q478" s="27" t="s">
        <v>107</v>
      </c>
      <c r="R478" s="31">
        <v>2</v>
      </c>
      <c r="S478" s="25" t="s">
        <v>3608</v>
      </c>
      <c r="T478" s="25" t="s">
        <v>110</v>
      </c>
      <c r="U478" s="25" t="s">
        <v>3822</v>
      </c>
      <c r="V478" s="25" t="s">
        <v>128</v>
      </c>
      <c r="W478" s="23" t="s">
        <v>959</v>
      </c>
      <c r="X478" s="23" t="s">
        <v>960</v>
      </c>
      <c r="Y478" s="23" t="s">
        <v>1017</v>
      </c>
      <c r="Z478" s="23" t="s">
        <v>1066</v>
      </c>
      <c r="AA478" s="23" t="s">
        <v>114</v>
      </c>
      <c r="AB478" s="23" t="s">
        <v>108</v>
      </c>
      <c r="AC478" s="23" t="s">
        <v>3045</v>
      </c>
      <c r="AD478" s="25">
        <f t="shared" ca="1" si="101"/>
        <v>25.898630136986302</v>
      </c>
      <c r="AE478" s="32">
        <v>6250000000</v>
      </c>
      <c r="AF478" s="33">
        <f>VLOOKUP(J478,Library!A:B,2,0)</f>
        <v>1</v>
      </c>
      <c r="AG478" s="33">
        <f>VLOOKUP(J478,Library!A:G,7,0)</f>
        <v>3</v>
      </c>
      <c r="AH478" s="28">
        <f>VLOOKUP(W478,Library!W:X,2,0)</f>
        <v>1</v>
      </c>
      <c r="AI478" s="28">
        <f>VLOOKUP(X478,Library!Y:Z,2,0)</f>
        <v>1</v>
      </c>
      <c r="AJ478" s="28" t="str">
        <f>VLOOKUP(Y478,Library!AA:AB,2,0)</f>
        <v>N/A</v>
      </c>
      <c r="AK478" s="33">
        <f>IF(MAX(AH478,AI478,AJ478)=0,VLOOKUP(I478,Library!$J:$P,7,0),MAX(AH478,AI478,AJ478))</f>
        <v>1</v>
      </c>
      <c r="AL478" s="33">
        <f t="shared" ca="1" si="97"/>
        <v>5</v>
      </c>
      <c r="AM478" s="33">
        <f>VLOOKUP(AB478,Library!T:U,2,0)</f>
        <v>1</v>
      </c>
      <c r="AN478" s="34">
        <f t="shared" ca="1" si="98"/>
        <v>1.9000000000000001</v>
      </c>
      <c r="AO478" s="33">
        <f t="shared" ca="1" si="99"/>
        <v>2</v>
      </c>
      <c r="AP478" s="28" t="s">
        <v>136</v>
      </c>
      <c r="AQ478" s="25" t="s">
        <v>128</v>
      </c>
      <c r="AR478" s="28" t="s">
        <v>460</v>
      </c>
      <c r="AS478" s="28" t="s">
        <v>461</v>
      </c>
      <c r="AT478" s="28" t="s">
        <v>1733</v>
      </c>
      <c r="AU478" s="23" t="s">
        <v>3100</v>
      </c>
      <c r="AV478" s="23" t="s">
        <v>35</v>
      </c>
      <c r="AW478" s="25" t="s">
        <v>128</v>
      </c>
      <c r="AX478" s="25" t="s">
        <v>128</v>
      </c>
      <c r="AY478" s="25" t="s">
        <v>128</v>
      </c>
      <c r="AZ478" s="25" t="s">
        <v>128</v>
      </c>
      <c r="BA478" s="25" t="s">
        <v>128</v>
      </c>
      <c r="BB478" s="25" t="s">
        <v>128</v>
      </c>
      <c r="BC478" s="25" t="s">
        <v>128</v>
      </c>
      <c r="BD478" s="25" t="s">
        <v>128</v>
      </c>
      <c r="BE478" s="25" t="s">
        <v>128</v>
      </c>
      <c r="BF478" s="25" t="s">
        <v>128</v>
      </c>
      <c r="BG478" s="25" t="s">
        <v>128</v>
      </c>
      <c r="BH478" s="25" t="s">
        <v>128</v>
      </c>
      <c r="BI478" s="25" t="s">
        <v>114</v>
      </c>
      <c r="BJ478" s="23" t="s">
        <v>128</v>
      </c>
      <c r="BK478" t="s">
        <v>3460</v>
      </c>
      <c r="BL478" s="23" t="s">
        <v>2888</v>
      </c>
      <c r="BM478" s="28">
        <v>322169000</v>
      </c>
      <c r="BN478" s="72">
        <f t="shared" si="89"/>
        <v>5.1547040000000002E-2</v>
      </c>
    </row>
    <row r="479" spans="1:66" ht="15">
      <c r="A479" s="28">
        <v>475</v>
      </c>
      <c r="B479" s="23" t="s">
        <v>2889</v>
      </c>
      <c r="C479" s="28" t="s">
        <v>2959</v>
      </c>
      <c r="D479" s="23" t="s">
        <v>498</v>
      </c>
      <c r="E479" s="43">
        <f ca="1">IF(AW479="Y","Defaulted",IF(OR(IFERROR(_xlfn.XLOOKUP(I479,Library!$J:$J,Library!$P:$P),AK479)=6,IFERROR(_xlfn.XLOOKUP(I479,Library!$J:$J,Library!$P:$P),AK479)=7),"N/A",AO479))</f>
        <v>3</v>
      </c>
      <c r="F479" s="25" t="str">
        <f t="shared" si="95"/>
        <v>Y</v>
      </c>
      <c r="G479" s="25" t="str">
        <f t="shared" si="96"/>
        <v>N</v>
      </c>
      <c r="H479" s="25" t="s">
        <v>128</v>
      </c>
      <c r="I479" s="29" t="s">
        <v>499</v>
      </c>
      <c r="J479" s="44" t="str">
        <f t="shared" si="100"/>
        <v>投资级别优先可赎回/可售回债</v>
      </c>
      <c r="K479" s="27" t="s">
        <v>24</v>
      </c>
      <c r="L479" s="29">
        <v>53.215000000000003</v>
      </c>
      <c r="M479" s="29">
        <v>53.408999999999999</v>
      </c>
      <c r="N479" s="29">
        <v>5.5957972331325561</v>
      </c>
      <c r="O479" s="29">
        <v>5.573683999671613</v>
      </c>
      <c r="P479" s="30">
        <v>2.0499999999999998</v>
      </c>
      <c r="Q479" s="27" t="s">
        <v>107</v>
      </c>
      <c r="R479" s="31">
        <v>2</v>
      </c>
      <c r="S479" s="25" t="s">
        <v>3620</v>
      </c>
      <c r="T479" s="25" t="s">
        <v>110</v>
      </c>
      <c r="U479" s="25" t="s">
        <v>3823</v>
      </c>
      <c r="V479" s="25" t="s">
        <v>128</v>
      </c>
      <c r="W479" s="23" t="s">
        <v>962</v>
      </c>
      <c r="X479" s="23" t="s">
        <v>966</v>
      </c>
      <c r="Y479" s="23" t="s">
        <v>8</v>
      </c>
      <c r="Z479" s="23" t="s">
        <v>1066</v>
      </c>
      <c r="AA479" s="23" t="s">
        <v>114</v>
      </c>
      <c r="AB479" s="23" t="s">
        <v>108</v>
      </c>
      <c r="AC479" s="23" t="s">
        <v>3046</v>
      </c>
      <c r="AD479" s="25">
        <f t="shared" ca="1" si="101"/>
        <v>24.30958904109589</v>
      </c>
      <c r="AE479" s="32">
        <v>2500000000</v>
      </c>
      <c r="AF479" s="33">
        <f>VLOOKUP(J479,Library!A:B,2,0)</f>
        <v>1</v>
      </c>
      <c r="AG479" s="33">
        <f>VLOOKUP(J479,Library!A:G,7,0)</f>
        <v>3</v>
      </c>
      <c r="AH479" s="28">
        <f>VLOOKUP(W479,Library!W:X,2,0)</f>
        <v>2</v>
      </c>
      <c r="AI479" s="28">
        <f>VLOOKUP(X479,Library!Y:Z,2,0)</f>
        <v>2</v>
      </c>
      <c r="AJ479" s="28" t="str">
        <f>VLOOKUP(Y479,Library!AA:AB,2,0)</f>
        <v>N/A</v>
      </c>
      <c r="AK479" s="33">
        <f>IF(MAX(AH479,AI479,AJ479)=0,VLOOKUP(I479,Library!$J:$P,7,0),MAX(AH479,AI479,AJ479))</f>
        <v>2</v>
      </c>
      <c r="AL479" s="33">
        <f t="shared" ca="1" si="97"/>
        <v>5</v>
      </c>
      <c r="AM479" s="33">
        <f>VLOOKUP(AB479,Library!T:U,2,0)</f>
        <v>1</v>
      </c>
      <c r="AN479" s="34">
        <f t="shared" ca="1" si="98"/>
        <v>2.15</v>
      </c>
      <c r="AO479" s="33">
        <f t="shared" ca="1" si="99"/>
        <v>3</v>
      </c>
      <c r="AP479" s="28" t="s">
        <v>136</v>
      </c>
      <c r="AQ479" s="25" t="s">
        <v>128</v>
      </c>
      <c r="AR479" s="28" t="s">
        <v>500</v>
      </c>
      <c r="AS479" s="28" t="s">
        <v>501</v>
      </c>
      <c r="AT479" s="28" t="s">
        <v>498</v>
      </c>
      <c r="AU479" s="23" t="s">
        <v>2373</v>
      </c>
      <c r="AV479" s="23" t="s">
        <v>35</v>
      </c>
      <c r="AW479" s="25" t="s">
        <v>128</v>
      </c>
      <c r="AX479" s="25" t="s">
        <v>128</v>
      </c>
      <c r="AY479" s="25" t="s">
        <v>128</v>
      </c>
      <c r="AZ479" s="25" t="s">
        <v>128</v>
      </c>
      <c r="BA479" s="25" t="s">
        <v>128</v>
      </c>
      <c r="BB479" s="25" t="s">
        <v>128</v>
      </c>
      <c r="BC479" s="25" t="s">
        <v>128</v>
      </c>
      <c r="BD479" s="25" t="s">
        <v>128</v>
      </c>
      <c r="BE479" s="25" t="s">
        <v>128</v>
      </c>
      <c r="BF479" s="25" t="s">
        <v>128</v>
      </c>
      <c r="BG479" s="25" t="s">
        <v>128</v>
      </c>
      <c r="BH479" s="25" t="s">
        <v>128</v>
      </c>
      <c r="BI479" s="25" t="s">
        <v>114</v>
      </c>
      <c r="BJ479" s="23" t="s">
        <v>128</v>
      </c>
      <c r="BK479" t="s">
        <v>1105</v>
      </c>
      <c r="BL479" s="23" t="s">
        <v>2889</v>
      </c>
      <c r="BM479" s="28">
        <v>105196000</v>
      </c>
      <c r="BN479" s="72">
        <f t="shared" si="89"/>
        <v>4.2078400000000002E-2</v>
      </c>
    </row>
    <row r="480" spans="1:66" ht="15">
      <c r="A480" s="28">
        <v>476</v>
      </c>
      <c r="B480" s="23" t="s">
        <v>2890</v>
      </c>
      <c r="C480" s="28" t="s">
        <v>2960</v>
      </c>
      <c r="D480" s="23" t="s">
        <v>466</v>
      </c>
      <c r="E480" s="43">
        <f ca="1">IF(AW480="Y","Defaulted",IF(OR(IFERROR(_xlfn.XLOOKUP(I480,Library!$J:$J,Library!$P:$P),AK480)=6,IFERROR(_xlfn.XLOOKUP(I480,Library!$J:$J,Library!$P:$P),AK480)=7),"N/A",AO480))</f>
        <v>3</v>
      </c>
      <c r="F480" s="25" t="str">
        <f t="shared" si="95"/>
        <v>Y</v>
      </c>
      <c r="G480" s="25" t="str">
        <f t="shared" si="96"/>
        <v>N</v>
      </c>
      <c r="H480" s="25" t="s">
        <v>128</v>
      </c>
      <c r="I480" s="29" t="s">
        <v>467</v>
      </c>
      <c r="J480" s="44" t="str">
        <f t="shared" si="100"/>
        <v>投资级别优先可赎回/可售回债</v>
      </c>
      <c r="K480" s="27" t="s">
        <v>24</v>
      </c>
      <c r="L480" s="29">
        <v>79.269000000000005</v>
      </c>
      <c r="M480" s="29">
        <v>79.462999999999994</v>
      </c>
      <c r="N480" s="29">
        <v>5.5691553776915494</v>
      </c>
      <c r="O480" s="29">
        <v>5.5504135028346084</v>
      </c>
      <c r="P480" s="30">
        <v>3.85</v>
      </c>
      <c r="Q480" s="27" t="s">
        <v>107</v>
      </c>
      <c r="R480" s="31">
        <v>2</v>
      </c>
      <c r="S480" s="25" t="s">
        <v>3598</v>
      </c>
      <c r="T480" s="25" t="s">
        <v>110</v>
      </c>
      <c r="U480" s="25" t="s">
        <v>3824</v>
      </c>
      <c r="V480" s="25" t="s">
        <v>128</v>
      </c>
      <c r="W480" s="23" t="s">
        <v>962</v>
      </c>
      <c r="X480" s="23" t="s">
        <v>960</v>
      </c>
      <c r="Y480" s="23" t="s">
        <v>8</v>
      </c>
      <c r="Z480" s="23" t="s">
        <v>1066</v>
      </c>
      <c r="AA480" s="23" t="s">
        <v>114</v>
      </c>
      <c r="AB480" s="23" t="s">
        <v>108</v>
      </c>
      <c r="AC480" s="23" t="s">
        <v>3047</v>
      </c>
      <c r="AD480" s="25">
        <f t="shared" ca="1" si="101"/>
        <v>20.276712328767122</v>
      </c>
      <c r="AE480" s="32">
        <v>2000000000</v>
      </c>
      <c r="AF480" s="33">
        <f>VLOOKUP(J480,Library!A:B,2,0)</f>
        <v>1</v>
      </c>
      <c r="AG480" s="33">
        <f>VLOOKUP(J480,Library!A:G,7,0)</f>
        <v>3</v>
      </c>
      <c r="AH480" s="28">
        <f>VLOOKUP(W480,Library!W:X,2,0)</f>
        <v>2</v>
      </c>
      <c r="AI480" s="28">
        <f>VLOOKUP(X480,Library!Y:Z,2,0)</f>
        <v>1</v>
      </c>
      <c r="AJ480" s="28" t="str">
        <f>VLOOKUP(Y480,Library!AA:AB,2,0)</f>
        <v>N/A</v>
      </c>
      <c r="AK480" s="33">
        <f>IF(MAX(AH480,AI480,AJ480)=0,VLOOKUP(I480,Library!$J:$P,7,0),MAX(AH480,AI480,AJ480))</f>
        <v>2</v>
      </c>
      <c r="AL480" s="33">
        <f t="shared" ca="1" si="97"/>
        <v>5</v>
      </c>
      <c r="AM480" s="33">
        <f>VLOOKUP(AB480,Library!T:U,2,0)</f>
        <v>1</v>
      </c>
      <c r="AN480" s="34">
        <f t="shared" ca="1" si="98"/>
        <v>2.15</v>
      </c>
      <c r="AO480" s="33">
        <f t="shared" ca="1" si="99"/>
        <v>3</v>
      </c>
      <c r="AP480" s="28" t="s">
        <v>136</v>
      </c>
      <c r="AQ480" s="25" t="s">
        <v>128</v>
      </c>
      <c r="AR480" s="28" t="s">
        <v>468</v>
      </c>
      <c r="AS480" s="28" t="s">
        <v>469</v>
      </c>
      <c r="AT480" s="28" t="s">
        <v>466</v>
      </c>
      <c r="AU480" s="23" t="s">
        <v>3101</v>
      </c>
      <c r="AV480" s="23" t="s">
        <v>35</v>
      </c>
      <c r="AW480" s="25" t="s">
        <v>128</v>
      </c>
      <c r="AX480" s="25" t="s">
        <v>128</v>
      </c>
      <c r="AY480" s="25" t="s">
        <v>128</v>
      </c>
      <c r="AZ480" s="25" t="s">
        <v>128</v>
      </c>
      <c r="BA480" s="25" t="s">
        <v>128</v>
      </c>
      <c r="BB480" s="25" t="s">
        <v>128</v>
      </c>
      <c r="BC480" s="25" t="s">
        <v>128</v>
      </c>
      <c r="BD480" s="25" t="s">
        <v>128</v>
      </c>
      <c r="BE480" s="25" t="s">
        <v>128</v>
      </c>
      <c r="BF480" s="25" t="s">
        <v>128</v>
      </c>
      <c r="BG480" s="25" t="s">
        <v>128</v>
      </c>
      <c r="BH480" s="25" t="s">
        <v>128</v>
      </c>
      <c r="BI480" s="25" t="s">
        <v>114</v>
      </c>
      <c r="BJ480" s="23" t="s">
        <v>128</v>
      </c>
      <c r="BK480" t="s">
        <v>3460</v>
      </c>
      <c r="BL480" s="23" t="s">
        <v>2890</v>
      </c>
      <c r="BM480" s="28">
        <v>117080000</v>
      </c>
      <c r="BN480" s="72">
        <f t="shared" si="89"/>
        <v>5.8540000000000002E-2</v>
      </c>
    </row>
    <row r="481" spans="1:66" ht="15">
      <c r="A481" s="28">
        <v>477</v>
      </c>
      <c r="B481" s="23" t="s">
        <v>2891</v>
      </c>
      <c r="C481" s="28" t="s">
        <v>2961</v>
      </c>
      <c r="D481" s="23" t="s">
        <v>466</v>
      </c>
      <c r="E481" s="43">
        <f ca="1">IF(AW481="Y","Defaulted",IF(OR(IFERROR(_xlfn.XLOOKUP(I481,Library!$J:$J,Library!$P:$P),AK481)=6,IFERROR(_xlfn.XLOOKUP(I481,Library!$J:$J,Library!$P:$P),AK481)=7),"N/A",AO481))</f>
        <v>3</v>
      </c>
      <c r="F481" s="25" t="str">
        <f t="shared" si="95"/>
        <v>Y</v>
      </c>
      <c r="G481" s="25" t="str">
        <f t="shared" si="96"/>
        <v>N</v>
      </c>
      <c r="H481" s="25" t="s">
        <v>128</v>
      </c>
      <c r="I481" s="29" t="s">
        <v>467</v>
      </c>
      <c r="J481" s="44" t="str">
        <f t="shared" si="100"/>
        <v>投资级别优先可赎回/可售回债</v>
      </c>
      <c r="K481" s="27" t="s">
        <v>24</v>
      </c>
      <c r="L481" s="29">
        <v>91.620999999999995</v>
      </c>
      <c r="M481" s="29">
        <v>91.850999999999999</v>
      </c>
      <c r="N481" s="29">
        <v>5.4456471980797412</v>
      </c>
      <c r="O481" s="29">
        <v>5.4282547110827233</v>
      </c>
      <c r="P481" s="30">
        <v>4.8499999999999996</v>
      </c>
      <c r="Q481" s="27" t="s">
        <v>107</v>
      </c>
      <c r="R481" s="31">
        <v>2</v>
      </c>
      <c r="S481" s="25" t="s">
        <v>3613</v>
      </c>
      <c r="T481" s="25" t="s">
        <v>110</v>
      </c>
      <c r="U481" s="25" t="s">
        <v>3825</v>
      </c>
      <c r="V481" s="25" t="s">
        <v>128</v>
      </c>
      <c r="W481" s="23" t="s">
        <v>962</v>
      </c>
      <c r="X481" s="23" t="s">
        <v>960</v>
      </c>
      <c r="Y481" s="23" t="s">
        <v>8</v>
      </c>
      <c r="Z481" s="23" t="s">
        <v>1066</v>
      </c>
      <c r="AA481" s="23" t="s">
        <v>114</v>
      </c>
      <c r="AB481" s="23" t="s">
        <v>108</v>
      </c>
      <c r="AC481" s="23" t="s">
        <v>3048</v>
      </c>
      <c r="AD481" s="25">
        <f t="shared" ca="1" si="101"/>
        <v>27.046575342465754</v>
      </c>
      <c r="AE481" s="32">
        <v>1250000000</v>
      </c>
      <c r="AF481" s="33">
        <f>VLOOKUP(J481,Library!A:B,2,0)</f>
        <v>1</v>
      </c>
      <c r="AG481" s="33">
        <f>VLOOKUP(J481,Library!A:G,7,0)</f>
        <v>3</v>
      </c>
      <c r="AH481" s="28">
        <f>VLOOKUP(W481,Library!W:X,2,0)</f>
        <v>2</v>
      </c>
      <c r="AI481" s="28">
        <f>VLOOKUP(X481,Library!Y:Z,2,0)</f>
        <v>1</v>
      </c>
      <c r="AJ481" s="28" t="str">
        <f>VLOOKUP(Y481,Library!AA:AB,2,0)</f>
        <v>N/A</v>
      </c>
      <c r="AK481" s="33">
        <f>IF(MAX(AH481,AI481,AJ481)=0,VLOOKUP(I481,Library!$J:$P,7,0),MAX(AH481,AI481,AJ481))</f>
        <v>2</v>
      </c>
      <c r="AL481" s="33">
        <f t="shared" ca="1" si="97"/>
        <v>5</v>
      </c>
      <c r="AM481" s="33">
        <f>VLOOKUP(AB481,Library!T:U,2,0)</f>
        <v>1</v>
      </c>
      <c r="AN481" s="34">
        <f t="shared" ca="1" si="98"/>
        <v>2.15</v>
      </c>
      <c r="AO481" s="33">
        <f t="shared" ca="1" si="99"/>
        <v>3</v>
      </c>
      <c r="AP481" s="28" t="s">
        <v>136</v>
      </c>
      <c r="AQ481" s="25" t="s">
        <v>128</v>
      </c>
      <c r="AR481" s="28" t="s">
        <v>468</v>
      </c>
      <c r="AS481" s="28" t="s">
        <v>469</v>
      </c>
      <c r="AT481" s="28" t="s">
        <v>466</v>
      </c>
      <c r="AU481" s="23" t="s">
        <v>3102</v>
      </c>
      <c r="AV481" s="23" t="s">
        <v>35</v>
      </c>
      <c r="AW481" s="25" t="s">
        <v>128</v>
      </c>
      <c r="AX481" s="25" t="s">
        <v>128</v>
      </c>
      <c r="AY481" s="25" t="s">
        <v>128</v>
      </c>
      <c r="AZ481" s="25" t="s">
        <v>128</v>
      </c>
      <c r="BA481" s="25" t="s">
        <v>128</v>
      </c>
      <c r="BB481" s="25" t="s">
        <v>128</v>
      </c>
      <c r="BC481" s="25" t="s">
        <v>128</v>
      </c>
      <c r="BD481" s="25" t="s">
        <v>128</v>
      </c>
      <c r="BE481" s="25" t="s">
        <v>128</v>
      </c>
      <c r="BF481" s="25" t="s">
        <v>128</v>
      </c>
      <c r="BG481" s="25" t="s">
        <v>128</v>
      </c>
      <c r="BH481" s="25" t="s">
        <v>128</v>
      </c>
      <c r="BI481" s="25" t="s">
        <v>114</v>
      </c>
      <c r="BJ481" s="23" t="s">
        <v>128</v>
      </c>
      <c r="BK481" t="s">
        <v>3460</v>
      </c>
      <c r="BL481" s="23" t="s">
        <v>2891</v>
      </c>
      <c r="BM481" s="28">
        <v>72368000</v>
      </c>
      <c r="BN481" s="72">
        <f t="shared" si="89"/>
        <v>5.7894399999999999E-2</v>
      </c>
    </row>
    <row r="482" spans="1:66" ht="15">
      <c r="A482" s="28">
        <v>478</v>
      </c>
      <c r="B482" s="23" t="s">
        <v>2892</v>
      </c>
      <c r="C482" s="28" t="s">
        <v>2962</v>
      </c>
      <c r="D482" s="23" t="s">
        <v>3105</v>
      </c>
      <c r="E482" s="43">
        <f ca="1">IF(AW482="Y","Defaulted",IF(OR(IFERROR(_xlfn.XLOOKUP(I482,Library!$J:$J,Library!$P:$P),AK482)=6,IFERROR(_xlfn.XLOOKUP(I482,Library!$J:$J,Library!$P:$P),AK482)=7),"N/A",AO482))</f>
        <v>3</v>
      </c>
      <c r="F482" s="25" t="str">
        <f t="shared" si="95"/>
        <v>N</v>
      </c>
      <c r="G482" s="25" t="str">
        <f t="shared" si="96"/>
        <v>N</v>
      </c>
      <c r="H482" s="25" t="s">
        <v>128</v>
      </c>
      <c r="I482" s="29" t="s">
        <v>2907</v>
      </c>
      <c r="J482" s="44" t="str">
        <f t="shared" si="100"/>
        <v>投资级别优先普通债</v>
      </c>
      <c r="K482" s="27" t="s">
        <v>24</v>
      </c>
      <c r="L482" s="29">
        <v>83.055999999999997</v>
      </c>
      <c r="M482" s="29">
        <v>83.311999999999998</v>
      </c>
      <c r="N482" s="29">
        <v>5.6350795881899751</v>
      </c>
      <c r="O482" s="29">
        <v>5.6081482189627598</v>
      </c>
      <c r="P482" s="30">
        <v>4.05</v>
      </c>
      <c r="Q482" s="27" t="s">
        <v>107</v>
      </c>
      <c r="R482" s="31">
        <v>2</v>
      </c>
      <c r="S482" s="25" t="s">
        <v>3527</v>
      </c>
      <c r="T482" s="25" t="s">
        <v>128</v>
      </c>
      <c r="U482" s="25" t="s">
        <v>3496</v>
      </c>
      <c r="V482" s="25" t="s">
        <v>128</v>
      </c>
      <c r="W482" s="23" t="s">
        <v>980</v>
      </c>
      <c r="X482" s="23" t="s">
        <v>977</v>
      </c>
      <c r="Y482" s="23" t="s">
        <v>77</v>
      </c>
      <c r="Z482" s="23" t="s">
        <v>1066</v>
      </c>
      <c r="AA482" s="23" t="s">
        <v>114</v>
      </c>
      <c r="AB482" s="23" t="s">
        <v>108</v>
      </c>
      <c r="AC482" s="23" t="s">
        <v>3049</v>
      </c>
      <c r="AD482" s="25">
        <f t="shared" ca="1" si="101"/>
        <v>16.605479452054794</v>
      </c>
      <c r="AE482" s="32">
        <v>1049800000</v>
      </c>
      <c r="AF482" s="33">
        <f>VLOOKUP(J482,Library!A:B,2,0)</f>
        <v>1</v>
      </c>
      <c r="AG482" s="33">
        <f>VLOOKUP(J482,Library!A:G,7,0)</f>
        <v>3</v>
      </c>
      <c r="AH482" s="28">
        <f>VLOOKUP(W482,Library!W:X,2,0)</f>
        <v>3</v>
      </c>
      <c r="AI482" s="28">
        <f>VLOOKUP(X482,Library!Y:Z,2,0)</f>
        <v>3</v>
      </c>
      <c r="AJ482" s="28">
        <f>VLOOKUP(Y482,Library!AA:AB,2,0)</f>
        <v>3</v>
      </c>
      <c r="AK482" s="33">
        <f>IF(MAX(AH482,AI482,AJ482)=0,VLOOKUP(I482,Library!$J:$P,7,0),MAX(AH482,AI482,AJ482))</f>
        <v>3</v>
      </c>
      <c r="AL482" s="33">
        <f t="shared" ca="1" si="97"/>
        <v>5</v>
      </c>
      <c r="AM482" s="33">
        <f>VLOOKUP(AB482,Library!T:U,2,0)</f>
        <v>1</v>
      </c>
      <c r="AN482" s="34">
        <f t="shared" ca="1" si="98"/>
        <v>2.4</v>
      </c>
      <c r="AO482" s="33">
        <f t="shared" ca="1" si="99"/>
        <v>3</v>
      </c>
      <c r="AP482" s="28" t="s">
        <v>274</v>
      </c>
      <c r="AQ482" s="25" t="s">
        <v>128</v>
      </c>
      <c r="AR482" s="28" t="s">
        <v>3103</v>
      </c>
      <c r="AS482" s="28" t="s">
        <v>3104</v>
      </c>
      <c r="AT482" s="28" t="s">
        <v>3105</v>
      </c>
      <c r="AU482" s="23" t="s">
        <v>114</v>
      </c>
      <c r="AV482" s="23" t="s">
        <v>115</v>
      </c>
      <c r="AW482" s="25" t="s">
        <v>128</v>
      </c>
      <c r="AX482" s="25" t="s">
        <v>128</v>
      </c>
      <c r="AY482" s="25" t="s">
        <v>128</v>
      </c>
      <c r="AZ482" s="25" t="s">
        <v>128</v>
      </c>
      <c r="BA482" s="25" t="s">
        <v>128</v>
      </c>
      <c r="BB482" s="25" t="s">
        <v>128</v>
      </c>
      <c r="BC482" s="25" t="s">
        <v>128</v>
      </c>
      <c r="BD482" s="25" t="s">
        <v>128</v>
      </c>
      <c r="BE482" s="25" t="s">
        <v>128</v>
      </c>
      <c r="BF482" s="25" t="s">
        <v>128</v>
      </c>
      <c r="BG482" s="25" t="s">
        <v>128</v>
      </c>
      <c r="BH482" s="25" t="s">
        <v>128</v>
      </c>
      <c r="BI482" s="25" t="s">
        <v>114</v>
      </c>
      <c r="BJ482" s="23" t="s">
        <v>128</v>
      </c>
      <c r="BK482" t="s">
        <v>1042</v>
      </c>
      <c r="BL482" s="23" t="s">
        <v>2892</v>
      </c>
      <c r="BM482" s="28">
        <v>74172000</v>
      </c>
      <c r="BN482" s="72">
        <f t="shared" si="89"/>
        <v>7.0653457801485992E-2</v>
      </c>
    </row>
    <row r="483" spans="1:66" ht="15">
      <c r="A483" s="28">
        <v>479</v>
      </c>
      <c r="B483" s="23" t="s">
        <v>2893</v>
      </c>
      <c r="C483" s="28" t="s">
        <v>2963</v>
      </c>
      <c r="D483" s="23" t="s">
        <v>3108</v>
      </c>
      <c r="E483" s="43">
        <f ca="1">IF(AW483="Y","Defaulted",IF(OR(IFERROR(_xlfn.XLOOKUP(I483,Library!$J:$J,Library!$P:$P),AK483)=6,IFERROR(_xlfn.XLOOKUP(I483,Library!$J:$J,Library!$P:$P),AK483)=7),"N/A",AO483))</f>
        <v>3</v>
      </c>
      <c r="F483" s="25" t="str">
        <f t="shared" si="95"/>
        <v>N</v>
      </c>
      <c r="G483" s="25" t="str">
        <f t="shared" si="96"/>
        <v>N</v>
      </c>
      <c r="H483" s="25" t="s">
        <v>128</v>
      </c>
      <c r="I483" s="29" t="s">
        <v>2908</v>
      </c>
      <c r="J483" s="44" t="str">
        <f t="shared" si="100"/>
        <v>投资级别优先普通债</v>
      </c>
      <c r="K483" s="27" t="s">
        <v>24</v>
      </c>
      <c r="L483" s="29">
        <v>113.884</v>
      </c>
      <c r="M483" s="29">
        <v>114.123</v>
      </c>
      <c r="N483" s="29">
        <v>4.884343524435165</v>
      </c>
      <c r="O483" s="29">
        <v>4.8587654668588796</v>
      </c>
      <c r="P483" s="30">
        <v>6.5</v>
      </c>
      <c r="Q483" s="27" t="s">
        <v>107</v>
      </c>
      <c r="R483" s="31">
        <v>2</v>
      </c>
      <c r="S483" s="25" t="s">
        <v>3620</v>
      </c>
      <c r="T483" s="25" t="s">
        <v>128</v>
      </c>
      <c r="U483" s="25" t="s">
        <v>3496</v>
      </c>
      <c r="V483" s="25" t="s">
        <v>128</v>
      </c>
      <c r="W483" s="23" t="s">
        <v>965</v>
      </c>
      <c r="X483" s="23" t="s">
        <v>966</v>
      </c>
      <c r="Y483" s="23" t="s">
        <v>965</v>
      </c>
      <c r="Z483" s="23" t="s">
        <v>1066</v>
      </c>
      <c r="AA483" s="23" t="s">
        <v>114</v>
      </c>
      <c r="AB483" s="23" t="s">
        <v>108</v>
      </c>
      <c r="AC483" s="23" t="s">
        <v>3050</v>
      </c>
      <c r="AD483" s="25">
        <f t="shared" ca="1" si="101"/>
        <v>11.301369863013699</v>
      </c>
      <c r="AE483" s="32">
        <v>3000000000</v>
      </c>
      <c r="AF483" s="33">
        <f>VLOOKUP(J483,Library!A:B,2,0)</f>
        <v>1</v>
      </c>
      <c r="AG483" s="33">
        <f>VLOOKUP(J483,Library!A:G,7,0)</f>
        <v>3</v>
      </c>
      <c r="AH483" s="28">
        <f>VLOOKUP(W483,Library!W:X,2,0)</f>
        <v>2</v>
      </c>
      <c r="AI483" s="28">
        <f>VLOOKUP(X483,Library!Y:Z,2,0)</f>
        <v>2</v>
      </c>
      <c r="AJ483" s="28">
        <f>VLOOKUP(Y483,Library!AA:AB,2,0)</f>
        <v>2</v>
      </c>
      <c r="AK483" s="33">
        <f>IF(MAX(AH483,AI483,AJ483)=0,VLOOKUP(I483,Library!$J:$P,7,0),MAX(AH483,AI483,AJ483))</f>
        <v>2</v>
      </c>
      <c r="AL483" s="33">
        <f t="shared" ca="1" si="97"/>
        <v>5</v>
      </c>
      <c r="AM483" s="33">
        <f>VLOOKUP(AB483,Library!T:U,2,0)</f>
        <v>1</v>
      </c>
      <c r="AN483" s="34">
        <f t="shared" ca="1" si="98"/>
        <v>2.15</v>
      </c>
      <c r="AO483" s="33">
        <f t="shared" ca="1" si="99"/>
        <v>3</v>
      </c>
      <c r="AP483" s="28" t="s">
        <v>274</v>
      </c>
      <c r="AQ483" s="25" t="s">
        <v>128</v>
      </c>
      <c r="AR483" s="28" t="s">
        <v>3106</v>
      </c>
      <c r="AS483" s="28" t="s">
        <v>3107</v>
      </c>
      <c r="AT483" s="28" t="s">
        <v>3108</v>
      </c>
      <c r="AU483" s="23" t="s">
        <v>114</v>
      </c>
      <c r="AV483" s="23" t="s">
        <v>115</v>
      </c>
      <c r="AW483" s="25" t="s">
        <v>128</v>
      </c>
      <c r="AX483" s="25" t="s">
        <v>128</v>
      </c>
      <c r="AY483" s="25" t="s">
        <v>128</v>
      </c>
      <c r="AZ483" s="25" t="s">
        <v>128</v>
      </c>
      <c r="BA483" s="25" t="s">
        <v>128</v>
      </c>
      <c r="BB483" s="25" t="s">
        <v>128</v>
      </c>
      <c r="BC483" s="25" t="s">
        <v>128</v>
      </c>
      <c r="BD483" s="25" t="s">
        <v>128</v>
      </c>
      <c r="BE483" s="25" t="s">
        <v>128</v>
      </c>
      <c r="BF483" s="25" t="s">
        <v>128</v>
      </c>
      <c r="BG483" s="25" t="s">
        <v>128</v>
      </c>
      <c r="BH483" s="25" t="s">
        <v>128</v>
      </c>
      <c r="BI483" s="25" t="s">
        <v>114</v>
      </c>
      <c r="BJ483" s="23" t="s">
        <v>128</v>
      </c>
      <c r="BK483" t="s">
        <v>1113</v>
      </c>
      <c r="BL483" s="23" t="s">
        <v>2893</v>
      </c>
      <c r="BM483" s="28">
        <v>31425000</v>
      </c>
      <c r="BN483" s="72">
        <f t="shared" ref="BN483:BN521" si="102">BM483/AE483</f>
        <v>1.0475E-2</v>
      </c>
    </row>
    <row r="484" spans="1:66" ht="15">
      <c r="A484" s="28">
        <v>480</v>
      </c>
      <c r="B484" s="23" t="s">
        <v>2894</v>
      </c>
      <c r="C484" s="28" t="s">
        <v>2964</v>
      </c>
      <c r="D484" s="23" t="s">
        <v>1721</v>
      </c>
      <c r="E484" s="43">
        <f ca="1">IF(AW484="Y","Defaulted",IF(OR(IFERROR(_xlfn.XLOOKUP(I484,Library!$J:$J,Library!$P:$P),AK484)=6,IFERROR(_xlfn.XLOOKUP(I484,Library!$J:$J,Library!$P:$P),AK484)=7),"N/A",AO484))</f>
        <v>4</v>
      </c>
      <c r="F484" s="25" t="str">
        <f t="shared" si="95"/>
        <v>N</v>
      </c>
      <c r="G484" s="25" t="str">
        <f t="shared" si="96"/>
        <v>Y</v>
      </c>
      <c r="H484" s="25" t="s">
        <v>128</v>
      </c>
      <c r="I484" s="29" t="s">
        <v>2052</v>
      </c>
      <c r="J484" s="44" t="str">
        <f t="shared" si="100"/>
        <v>保释债（Bail in feature）</v>
      </c>
      <c r="K484" s="27" t="s">
        <v>25</v>
      </c>
      <c r="L484" s="29">
        <v>100.744</v>
      </c>
      <c r="M484" s="29">
        <v>100.991</v>
      </c>
      <c r="N484" s="29">
        <v>5.5261257801632766</v>
      </c>
      <c r="O484" s="29">
        <v>5.502061748767205</v>
      </c>
      <c r="P484" s="30">
        <v>5.6</v>
      </c>
      <c r="Q484" s="27" t="s">
        <v>107</v>
      </c>
      <c r="R484" s="31">
        <v>2</v>
      </c>
      <c r="S484" s="25" t="s">
        <v>3606</v>
      </c>
      <c r="T484" s="25" t="s">
        <v>128</v>
      </c>
      <c r="U484" s="25" t="s">
        <v>3496</v>
      </c>
      <c r="V484" s="25" t="s">
        <v>128</v>
      </c>
      <c r="W484" s="23" t="s">
        <v>77</v>
      </c>
      <c r="X484" s="23" t="s">
        <v>975</v>
      </c>
      <c r="Y484" s="23" t="s">
        <v>969</v>
      </c>
      <c r="Z484" s="23" t="s">
        <v>1066</v>
      </c>
      <c r="AA484" s="23" t="s">
        <v>114</v>
      </c>
      <c r="AB484" s="23" t="s">
        <v>108</v>
      </c>
      <c r="AC484" s="23" t="s">
        <v>3051</v>
      </c>
      <c r="AD484" s="25">
        <f t="shared" ca="1" si="101"/>
        <v>15.219178082191782</v>
      </c>
      <c r="AE484" s="32">
        <v>1750000000</v>
      </c>
      <c r="AF484" s="33">
        <f>VLOOKUP(J484,Library!A:B,2,0)</f>
        <v>3</v>
      </c>
      <c r="AG484" s="33">
        <f>VLOOKUP(J484,Library!A:G,7,0)</f>
        <v>3</v>
      </c>
      <c r="AH484" s="28">
        <f>VLOOKUP(W484,Library!W:X,2,0)</f>
        <v>3</v>
      </c>
      <c r="AI484" s="28">
        <f>VLOOKUP(X484,Library!Y:Z,2,0)</f>
        <v>3</v>
      </c>
      <c r="AJ484" s="28">
        <f>VLOOKUP(Y484,Library!AA:AB,2,0)</f>
        <v>2</v>
      </c>
      <c r="AK484" s="33">
        <f>IF(MAX(AH484,AI484,AJ484)=0,VLOOKUP(I484,Library!$J:$P,7,0),MAX(AH484,AI484,AJ484))</f>
        <v>3</v>
      </c>
      <c r="AL484" s="33">
        <f t="shared" ca="1" si="97"/>
        <v>5</v>
      </c>
      <c r="AM484" s="33">
        <f>VLOOKUP(AB484,Library!T:U,2,0)</f>
        <v>1</v>
      </c>
      <c r="AN484" s="34">
        <f t="shared" ca="1" si="98"/>
        <v>3.0999999999999996</v>
      </c>
      <c r="AO484" s="33">
        <f t="shared" ca="1" si="99"/>
        <v>4</v>
      </c>
      <c r="AP484" s="28" t="s">
        <v>274</v>
      </c>
      <c r="AQ484" s="25" t="s">
        <v>128</v>
      </c>
      <c r="AR484" s="28" t="s">
        <v>2742</v>
      </c>
      <c r="AS484" s="28" t="s">
        <v>2743</v>
      </c>
      <c r="AT484" s="28" t="s">
        <v>1721</v>
      </c>
      <c r="AU484" s="23" t="s">
        <v>114</v>
      </c>
      <c r="AV484" s="23" t="s">
        <v>115</v>
      </c>
      <c r="AW484" s="25" t="s">
        <v>128</v>
      </c>
      <c r="AX484" s="25" t="s">
        <v>128</v>
      </c>
      <c r="AY484" s="25" t="s">
        <v>128</v>
      </c>
      <c r="AZ484" s="25" t="s">
        <v>128</v>
      </c>
      <c r="BA484" s="25" t="s">
        <v>128</v>
      </c>
      <c r="BB484" s="25" t="s">
        <v>128</v>
      </c>
      <c r="BC484" s="25" t="s">
        <v>128</v>
      </c>
      <c r="BD484" s="25" t="s">
        <v>128</v>
      </c>
      <c r="BE484" s="25" t="s">
        <v>128</v>
      </c>
      <c r="BF484" s="25" t="s">
        <v>128</v>
      </c>
      <c r="BG484" s="25" t="s">
        <v>110</v>
      </c>
      <c r="BH484" s="25" t="s">
        <v>128</v>
      </c>
      <c r="BI484" s="25" t="s">
        <v>114</v>
      </c>
      <c r="BJ484" s="23" t="s">
        <v>128</v>
      </c>
      <c r="BK484" t="s">
        <v>1042</v>
      </c>
      <c r="BL484" s="23" t="s">
        <v>2894</v>
      </c>
      <c r="BM484" s="28">
        <v>51224000</v>
      </c>
      <c r="BN484" s="72">
        <f t="shared" si="102"/>
        <v>2.9270857142857144E-2</v>
      </c>
    </row>
    <row r="485" spans="1:66" ht="15">
      <c r="A485" s="28">
        <v>481</v>
      </c>
      <c r="B485" s="23" t="s">
        <v>2895</v>
      </c>
      <c r="C485" s="28" t="s">
        <v>2965</v>
      </c>
      <c r="D485" s="23" t="s">
        <v>3111</v>
      </c>
      <c r="E485" s="43">
        <f ca="1">IF(AW485="Y","Defaulted",IF(OR(IFERROR(_xlfn.XLOOKUP(I485,Library!$J:$J,Library!$P:$P),AK485)=6,IFERROR(_xlfn.XLOOKUP(I485,Library!$J:$J,Library!$P:$P),AK485)=7),"N/A",AO485))</f>
        <v>3</v>
      </c>
      <c r="F485" s="25" t="str">
        <f t="shared" si="95"/>
        <v>Y</v>
      </c>
      <c r="G485" s="25" t="str">
        <f t="shared" si="96"/>
        <v>N</v>
      </c>
      <c r="H485" s="25" t="s">
        <v>128</v>
      </c>
      <c r="I485" s="29" t="s">
        <v>2909</v>
      </c>
      <c r="J485" s="44" t="str">
        <f t="shared" si="100"/>
        <v>投资级别优先可赎回/可售回债</v>
      </c>
      <c r="K485" s="27" t="s">
        <v>24</v>
      </c>
      <c r="L485" s="29">
        <v>64.040999999999997</v>
      </c>
      <c r="M485" s="29">
        <v>64.228999999999999</v>
      </c>
      <c r="N485" s="29">
        <v>5.7933316871259688</v>
      </c>
      <c r="O485" s="29">
        <v>5.7756691198097974</v>
      </c>
      <c r="P485" s="30">
        <v>3.379</v>
      </c>
      <c r="Q485" s="27" t="s">
        <v>107</v>
      </c>
      <c r="R485" s="31">
        <v>2</v>
      </c>
      <c r="S485" s="25" t="s">
        <v>3691</v>
      </c>
      <c r="T485" s="25" t="s">
        <v>110</v>
      </c>
      <c r="U485" s="25" t="s">
        <v>3112</v>
      </c>
      <c r="V485" s="25" t="s">
        <v>128</v>
      </c>
      <c r="W485" s="23" t="s">
        <v>980</v>
      </c>
      <c r="X485" s="23" t="s">
        <v>975</v>
      </c>
      <c r="Y485" s="23" t="s">
        <v>974</v>
      </c>
      <c r="Z485" s="23" t="s">
        <v>1066</v>
      </c>
      <c r="AA485" s="23" t="s">
        <v>1041</v>
      </c>
      <c r="AB485" s="23" t="s">
        <v>108</v>
      </c>
      <c r="AC485" s="23" t="s">
        <v>3052</v>
      </c>
      <c r="AD485" s="25">
        <f t="shared" ca="1" si="101"/>
        <v>34.802739726027397</v>
      </c>
      <c r="AE485" s="32">
        <v>2050000000</v>
      </c>
      <c r="AF485" s="33">
        <f>VLOOKUP(J485,Library!A:B,2,0)</f>
        <v>1</v>
      </c>
      <c r="AG485" s="33">
        <f>VLOOKUP(J485,Library!A:G,7,0)</f>
        <v>3</v>
      </c>
      <c r="AH485" s="28">
        <f>VLOOKUP(W485,Library!W:X,2,0)</f>
        <v>3</v>
      </c>
      <c r="AI485" s="28">
        <f>VLOOKUP(X485,Library!Y:Z,2,0)</f>
        <v>3</v>
      </c>
      <c r="AJ485" s="28">
        <f>VLOOKUP(Y485,Library!AA:AB,2,0)</f>
        <v>3</v>
      </c>
      <c r="AK485" s="33">
        <f>IF(MAX(AH485,AI485,AJ485)=0,VLOOKUP(I485,Library!$J:$P,7,0),MAX(AH485,AI485,AJ485))</f>
        <v>3</v>
      </c>
      <c r="AL485" s="33">
        <f t="shared" ca="1" si="97"/>
        <v>5</v>
      </c>
      <c r="AM485" s="33">
        <f>VLOOKUP(AB485,Library!T:U,2,0)</f>
        <v>1</v>
      </c>
      <c r="AN485" s="34">
        <f t="shared" ca="1" si="98"/>
        <v>2.4</v>
      </c>
      <c r="AO485" s="33">
        <f t="shared" ca="1" si="99"/>
        <v>3</v>
      </c>
      <c r="AP485" s="28" t="s">
        <v>274</v>
      </c>
      <c r="AQ485" s="25" t="s">
        <v>128</v>
      </c>
      <c r="AR485" s="28" t="s">
        <v>3109</v>
      </c>
      <c r="AS485" s="28" t="s">
        <v>3110</v>
      </c>
      <c r="AT485" s="28" t="s">
        <v>3111</v>
      </c>
      <c r="AU485" s="23" t="s">
        <v>3112</v>
      </c>
      <c r="AV485" s="23" t="s">
        <v>35</v>
      </c>
      <c r="AW485" s="25" t="s">
        <v>128</v>
      </c>
      <c r="AX485" s="25" t="s">
        <v>128</v>
      </c>
      <c r="AY485" s="25" t="s">
        <v>128</v>
      </c>
      <c r="AZ485" s="25" t="s">
        <v>128</v>
      </c>
      <c r="BA485" s="25" t="s">
        <v>128</v>
      </c>
      <c r="BB485" s="25" t="s">
        <v>128</v>
      </c>
      <c r="BC485" s="25" t="s">
        <v>128</v>
      </c>
      <c r="BD485" s="25" t="s">
        <v>128</v>
      </c>
      <c r="BE485" s="25" t="s">
        <v>128</v>
      </c>
      <c r="BF485" s="25" t="s">
        <v>128</v>
      </c>
      <c r="BG485" s="25" t="s">
        <v>128</v>
      </c>
      <c r="BH485" s="25" t="s">
        <v>128</v>
      </c>
      <c r="BI485" s="25" t="s">
        <v>114</v>
      </c>
      <c r="BJ485" s="23" t="s">
        <v>128</v>
      </c>
      <c r="BK485" t="s">
        <v>1086</v>
      </c>
      <c r="BL485" s="23" t="s">
        <v>2895</v>
      </c>
      <c r="BM485" s="28">
        <v>107028000</v>
      </c>
      <c r="BN485" s="72">
        <f t="shared" si="102"/>
        <v>5.2208780487804876E-2</v>
      </c>
    </row>
    <row r="486" spans="1:66" ht="15">
      <c r="A486" s="28">
        <v>482</v>
      </c>
      <c r="B486" s="23" t="s">
        <v>2896</v>
      </c>
      <c r="C486" s="28" t="s">
        <v>2966</v>
      </c>
      <c r="D486" s="23" t="s">
        <v>510</v>
      </c>
      <c r="E486" s="43">
        <f ca="1">IF(AW486="Y","Defaulted",IF(OR(IFERROR(_xlfn.XLOOKUP(I486,Library!$J:$J,Library!$P:$P),AK486)=6,IFERROR(_xlfn.XLOOKUP(I486,Library!$J:$J,Library!$P:$P),AK486)=7),"N/A",AO486))</f>
        <v>3</v>
      </c>
      <c r="F486" s="25" t="str">
        <f t="shared" si="95"/>
        <v>Y</v>
      </c>
      <c r="G486" s="25" t="str">
        <f t="shared" si="96"/>
        <v>N</v>
      </c>
      <c r="H486" s="25" t="s">
        <v>128</v>
      </c>
      <c r="I486" s="29" t="s">
        <v>507</v>
      </c>
      <c r="J486" s="44" t="str">
        <f t="shared" si="100"/>
        <v>投资级别优先可赎回/可售回债</v>
      </c>
      <c r="K486" s="27" t="s">
        <v>24</v>
      </c>
      <c r="L486" s="29">
        <v>92.385999999999996</v>
      </c>
      <c r="M486" s="29">
        <v>92.644999999999996</v>
      </c>
      <c r="N486" s="29">
        <v>6.1829240376239012</v>
      </c>
      <c r="O486" s="29">
        <v>6.1619159378860937</v>
      </c>
      <c r="P486" s="30">
        <v>5.6</v>
      </c>
      <c r="Q486" s="27" t="s">
        <v>107</v>
      </c>
      <c r="R486" s="31">
        <v>2</v>
      </c>
      <c r="S486" s="25" t="s">
        <v>3627</v>
      </c>
      <c r="T486" s="25" t="s">
        <v>110</v>
      </c>
      <c r="U486" s="25" t="s">
        <v>3826</v>
      </c>
      <c r="V486" s="25" t="s">
        <v>128</v>
      </c>
      <c r="W486" s="23" t="s">
        <v>969</v>
      </c>
      <c r="X486" s="23" t="s">
        <v>970</v>
      </c>
      <c r="Y486" s="23" t="s">
        <v>8</v>
      </c>
      <c r="Z486" s="23" t="s">
        <v>1066</v>
      </c>
      <c r="AA486" s="23" t="s">
        <v>114</v>
      </c>
      <c r="AB486" s="23" t="s">
        <v>108</v>
      </c>
      <c r="AC486" s="23" t="s">
        <v>3053</v>
      </c>
      <c r="AD486" s="25">
        <f t="shared" ca="1" si="101"/>
        <v>27.06027397260274</v>
      </c>
      <c r="AE486" s="32">
        <v>2500000000</v>
      </c>
      <c r="AF486" s="33">
        <f>VLOOKUP(J486,Library!A:B,2,0)</f>
        <v>1</v>
      </c>
      <c r="AG486" s="33">
        <f>VLOOKUP(J486,Library!A:G,7,0)</f>
        <v>3</v>
      </c>
      <c r="AH486" s="28">
        <f>VLOOKUP(W486,Library!W:X,2,0)</f>
        <v>2</v>
      </c>
      <c r="AI486" s="28">
        <f>VLOOKUP(X486,Library!Y:Z,2,0)</f>
        <v>2</v>
      </c>
      <c r="AJ486" s="28" t="str">
        <f>VLOOKUP(Y486,Library!AA:AB,2,0)</f>
        <v>N/A</v>
      </c>
      <c r="AK486" s="33">
        <f>IF(MAX(AH486,AI486,AJ486)=0,VLOOKUP(I486,Library!$J:$P,7,0),MAX(AH486,AI486,AJ486))</f>
        <v>2</v>
      </c>
      <c r="AL486" s="33">
        <f t="shared" ca="1" si="97"/>
        <v>5</v>
      </c>
      <c r="AM486" s="33">
        <f>VLOOKUP(AB486,Library!T:U,2,0)</f>
        <v>1</v>
      </c>
      <c r="AN486" s="34">
        <f t="shared" ca="1" si="98"/>
        <v>2.15</v>
      </c>
      <c r="AO486" s="33">
        <f t="shared" ca="1" si="99"/>
        <v>3</v>
      </c>
      <c r="AP486" s="28" t="s">
        <v>136</v>
      </c>
      <c r="AQ486" s="25" t="s">
        <v>128</v>
      </c>
      <c r="AR486" s="28" t="s">
        <v>508</v>
      </c>
      <c r="AS486" s="28" t="s">
        <v>509</v>
      </c>
      <c r="AT486" s="28" t="s">
        <v>510</v>
      </c>
      <c r="AU486" s="23" t="s">
        <v>2411</v>
      </c>
      <c r="AV486" s="23" t="s">
        <v>35</v>
      </c>
      <c r="AW486" s="25" t="s">
        <v>128</v>
      </c>
      <c r="AX486" s="25" t="s">
        <v>128</v>
      </c>
      <c r="AY486" s="25" t="s">
        <v>128</v>
      </c>
      <c r="AZ486" s="25" t="s">
        <v>128</v>
      </c>
      <c r="BA486" s="25" t="s">
        <v>128</v>
      </c>
      <c r="BB486" s="25" t="s">
        <v>128</v>
      </c>
      <c r="BC486" s="25" t="s">
        <v>128</v>
      </c>
      <c r="BD486" s="25" t="s">
        <v>128</v>
      </c>
      <c r="BE486" s="25" t="s">
        <v>128</v>
      </c>
      <c r="BF486" s="25" t="s">
        <v>128</v>
      </c>
      <c r="BG486" s="25" t="s">
        <v>128</v>
      </c>
      <c r="BH486" s="25" t="s">
        <v>128</v>
      </c>
      <c r="BI486" s="25" t="s">
        <v>114</v>
      </c>
      <c r="BJ486" s="23" t="s">
        <v>128</v>
      </c>
      <c r="BK486" t="s">
        <v>1105</v>
      </c>
      <c r="BL486" s="23" t="s">
        <v>2896</v>
      </c>
      <c r="BM486" s="28">
        <v>223939000</v>
      </c>
      <c r="BN486" s="72">
        <f t="shared" si="102"/>
        <v>8.9575600000000005E-2</v>
      </c>
    </row>
    <row r="487" spans="1:66" ht="15">
      <c r="A487" s="28">
        <v>483</v>
      </c>
      <c r="B487" s="23" t="s">
        <v>2897</v>
      </c>
      <c r="C487" s="28" t="s">
        <v>2967</v>
      </c>
      <c r="D487" s="23" t="s">
        <v>3115</v>
      </c>
      <c r="E487" s="43">
        <f ca="1">IF(AW487="Y","Defaulted",IF(OR(IFERROR(_xlfn.XLOOKUP(I487,Library!$J:$J,Library!$P:$P),AK487)=6,IFERROR(_xlfn.XLOOKUP(I487,Library!$J:$J,Library!$P:$P),AK487)=7),"N/A",AO487))</f>
        <v>3</v>
      </c>
      <c r="F487" s="25" t="str">
        <f t="shared" si="95"/>
        <v>N</v>
      </c>
      <c r="G487" s="25" t="str">
        <f t="shared" si="96"/>
        <v>N</v>
      </c>
      <c r="H487" s="25" t="s">
        <v>128</v>
      </c>
      <c r="I487" s="29" t="s">
        <v>2910</v>
      </c>
      <c r="J487" s="44" t="str">
        <f t="shared" si="100"/>
        <v>投资级别优先普通债</v>
      </c>
      <c r="K487" s="27" t="s">
        <v>24</v>
      </c>
      <c r="L487" s="29">
        <v>116.23099999999999</v>
      </c>
      <c r="M487" s="29">
        <v>116.468</v>
      </c>
      <c r="N487" s="29">
        <v>5.4300942336927935</v>
      </c>
      <c r="O487" s="29">
        <v>5.4067030522709345</v>
      </c>
      <c r="P487" s="30">
        <v>7.2</v>
      </c>
      <c r="Q487" s="27" t="s">
        <v>107</v>
      </c>
      <c r="R487" s="31">
        <v>2</v>
      </c>
      <c r="S487" s="25" t="s">
        <v>3742</v>
      </c>
      <c r="T487" s="25" t="s">
        <v>128</v>
      </c>
      <c r="U487" s="25" t="s">
        <v>3496</v>
      </c>
      <c r="V487" s="25" t="s">
        <v>128</v>
      </c>
      <c r="W487" s="23" t="s">
        <v>77</v>
      </c>
      <c r="X487" s="23" t="s">
        <v>977</v>
      </c>
      <c r="Y487" s="23" t="s">
        <v>1017</v>
      </c>
      <c r="Z487" s="23" t="s">
        <v>1066</v>
      </c>
      <c r="AA487" s="23" t="s">
        <v>114</v>
      </c>
      <c r="AB487" s="23" t="s">
        <v>108</v>
      </c>
      <c r="AC487" s="23" t="s">
        <v>3054</v>
      </c>
      <c r="AD487" s="25">
        <f t="shared" ca="1" si="101"/>
        <v>12.882191780821918</v>
      </c>
      <c r="AE487" s="32">
        <v>2500000000</v>
      </c>
      <c r="AF487" s="33">
        <f>VLOOKUP(J487,Library!A:B,2,0)</f>
        <v>1</v>
      </c>
      <c r="AG487" s="33">
        <f>VLOOKUP(J487,Library!A:G,7,0)</f>
        <v>3</v>
      </c>
      <c r="AH487" s="28">
        <f>VLOOKUP(W487,Library!W:X,2,0)</f>
        <v>3</v>
      </c>
      <c r="AI487" s="28">
        <f>VLOOKUP(X487,Library!Y:Z,2,0)</f>
        <v>3</v>
      </c>
      <c r="AJ487" s="28" t="str">
        <f>VLOOKUP(Y487,Library!AA:AB,2,0)</f>
        <v>N/A</v>
      </c>
      <c r="AK487" s="33">
        <f>IF(MAX(AH487,AI487,AJ487)=0,VLOOKUP(I487,Library!$J:$P,7,0),MAX(AH487,AI487,AJ487))</f>
        <v>3</v>
      </c>
      <c r="AL487" s="33">
        <f t="shared" ca="1" si="97"/>
        <v>5</v>
      </c>
      <c r="AM487" s="33">
        <f>VLOOKUP(AB487,Library!T:U,2,0)</f>
        <v>1</v>
      </c>
      <c r="AN487" s="34">
        <f t="shared" ca="1" si="98"/>
        <v>2.4</v>
      </c>
      <c r="AO487" s="33">
        <f t="shared" ca="1" si="99"/>
        <v>3</v>
      </c>
      <c r="AP487" s="28" t="s">
        <v>274</v>
      </c>
      <c r="AQ487" s="25" t="s">
        <v>128</v>
      </c>
      <c r="AR487" s="28" t="s">
        <v>3113</v>
      </c>
      <c r="AS487" s="28" t="s">
        <v>3114</v>
      </c>
      <c r="AT487" s="28" t="s">
        <v>3115</v>
      </c>
      <c r="AU487" s="23" t="s">
        <v>114</v>
      </c>
      <c r="AV487" s="23" t="s">
        <v>115</v>
      </c>
      <c r="AW487" s="25" t="s">
        <v>128</v>
      </c>
      <c r="AX487" s="25" t="s">
        <v>128</v>
      </c>
      <c r="AY487" s="25" t="s">
        <v>128</v>
      </c>
      <c r="AZ487" s="25" t="s">
        <v>128</v>
      </c>
      <c r="BA487" s="25" t="s">
        <v>128</v>
      </c>
      <c r="BB487" s="25" t="s">
        <v>128</v>
      </c>
      <c r="BC487" s="25" t="s">
        <v>128</v>
      </c>
      <c r="BD487" s="25" t="s">
        <v>128</v>
      </c>
      <c r="BE487" s="25" t="s">
        <v>128</v>
      </c>
      <c r="BF487" s="25" t="s">
        <v>128</v>
      </c>
      <c r="BG487" s="25" t="s">
        <v>128</v>
      </c>
      <c r="BH487" s="25" t="s">
        <v>128</v>
      </c>
      <c r="BI487" s="25" t="s">
        <v>114</v>
      </c>
      <c r="BJ487" s="23" t="s">
        <v>128</v>
      </c>
      <c r="BK487" t="s">
        <v>3459</v>
      </c>
      <c r="BL487" s="23" t="s">
        <v>2897</v>
      </c>
      <c r="BM487" s="28">
        <v>89570000</v>
      </c>
      <c r="BN487" s="72">
        <f t="shared" si="102"/>
        <v>3.5827999999999999E-2</v>
      </c>
    </row>
    <row r="488" spans="1:66" ht="15">
      <c r="A488" s="28">
        <v>484</v>
      </c>
      <c r="B488" s="23" t="s">
        <v>2898</v>
      </c>
      <c r="C488" s="28" t="s">
        <v>2968</v>
      </c>
      <c r="D488" s="23" t="s">
        <v>3118</v>
      </c>
      <c r="E488" s="43">
        <f ca="1">IF(AW488="Y","Defaulted",IF(OR(IFERROR(_xlfn.XLOOKUP(I488,Library!$J:$J,Library!$P:$P),AK488)=6,IFERROR(_xlfn.XLOOKUP(I488,Library!$J:$J,Library!$P:$P),AK488)=7),"N/A",AO488))</f>
        <v>3</v>
      </c>
      <c r="F488" s="25" t="str">
        <f t="shared" si="95"/>
        <v>Y</v>
      </c>
      <c r="G488" s="25" t="str">
        <f t="shared" si="96"/>
        <v>N</v>
      </c>
      <c r="H488" s="25" t="s">
        <v>128</v>
      </c>
      <c r="I488" s="29" t="s">
        <v>2911</v>
      </c>
      <c r="J488" s="44" t="str">
        <f t="shared" si="100"/>
        <v>投资级别优先可赎回/可售回债</v>
      </c>
      <c r="K488" s="27" t="s">
        <v>24</v>
      </c>
      <c r="L488" s="29">
        <v>52.924999999999997</v>
      </c>
      <c r="M488" s="29">
        <v>53.11</v>
      </c>
      <c r="N488" s="29">
        <v>5.5534571070920808</v>
      </c>
      <c r="O488" s="29">
        <v>5.5324065211967923</v>
      </c>
      <c r="P488" s="30">
        <v>2</v>
      </c>
      <c r="Q488" s="27" t="s">
        <v>107</v>
      </c>
      <c r="R488" s="31">
        <v>2</v>
      </c>
      <c r="S488" s="25" t="s">
        <v>3620</v>
      </c>
      <c r="T488" s="25" t="s">
        <v>110</v>
      </c>
      <c r="U488" s="25" t="s">
        <v>3823</v>
      </c>
      <c r="V488" s="25" t="s">
        <v>128</v>
      </c>
      <c r="W488" s="23" t="s">
        <v>969</v>
      </c>
      <c r="X488" s="23" t="s">
        <v>970</v>
      </c>
      <c r="Y488" s="23" t="s">
        <v>8</v>
      </c>
      <c r="Z488" s="23" t="s">
        <v>1066</v>
      </c>
      <c r="AA488" s="23" t="s">
        <v>114</v>
      </c>
      <c r="AB488" s="23" t="s">
        <v>108</v>
      </c>
      <c r="AC488" s="23" t="s">
        <v>3046</v>
      </c>
      <c r="AD488" s="25">
        <f t="shared" ca="1" si="101"/>
        <v>24.30958904109589</v>
      </c>
      <c r="AE488" s="32">
        <v>1750000000</v>
      </c>
      <c r="AF488" s="33">
        <f>VLOOKUP(J488,Library!A:B,2,0)</f>
        <v>1</v>
      </c>
      <c r="AG488" s="33">
        <f>VLOOKUP(J488,Library!A:G,7,0)</f>
        <v>3</v>
      </c>
      <c r="AH488" s="28">
        <f>VLOOKUP(W488,Library!W:X,2,0)</f>
        <v>2</v>
      </c>
      <c r="AI488" s="28">
        <f>VLOOKUP(X488,Library!Y:Z,2,0)</f>
        <v>2</v>
      </c>
      <c r="AJ488" s="28" t="str">
        <f>VLOOKUP(Y488,Library!AA:AB,2,0)</f>
        <v>N/A</v>
      </c>
      <c r="AK488" s="33">
        <f>IF(MAX(AH488,AI488,AJ488)=0,VLOOKUP(I488,Library!$J:$P,7,0),MAX(AH488,AI488,AJ488))</f>
        <v>2</v>
      </c>
      <c r="AL488" s="33">
        <f t="shared" ca="1" si="97"/>
        <v>5</v>
      </c>
      <c r="AM488" s="33">
        <f>VLOOKUP(AB488,Library!T:U,2,0)</f>
        <v>1</v>
      </c>
      <c r="AN488" s="34">
        <f t="shared" ca="1" si="98"/>
        <v>2.15</v>
      </c>
      <c r="AO488" s="33">
        <f t="shared" ca="1" si="99"/>
        <v>3</v>
      </c>
      <c r="AP488" s="28" t="s">
        <v>274</v>
      </c>
      <c r="AQ488" s="25" t="s">
        <v>128</v>
      </c>
      <c r="AR488" s="28" t="s">
        <v>3116</v>
      </c>
      <c r="AS488" s="28" t="s">
        <v>3117</v>
      </c>
      <c r="AT488" s="28" t="s">
        <v>3118</v>
      </c>
      <c r="AU488" s="23" t="s">
        <v>2373</v>
      </c>
      <c r="AV488" s="23" t="s">
        <v>35</v>
      </c>
      <c r="AW488" s="25" t="s">
        <v>128</v>
      </c>
      <c r="AX488" s="25" t="s">
        <v>128</v>
      </c>
      <c r="AY488" s="25" t="s">
        <v>128</v>
      </c>
      <c r="AZ488" s="25" t="s">
        <v>128</v>
      </c>
      <c r="BA488" s="25" t="s">
        <v>128</v>
      </c>
      <c r="BB488" s="25" t="s">
        <v>128</v>
      </c>
      <c r="BC488" s="25" t="s">
        <v>128</v>
      </c>
      <c r="BD488" s="25" t="s">
        <v>128</v>
      </c>
      <c r="BE488" s="25" t="s">
        <v>128</v>
      </c>
      <c r="BF488" s="25" t="s">
        <v>128</v>
      </c>
      <c r="BG488" s="25" t="s">
        <v>128</v>
      </c>
      <c r="BH488" s="25" t="s">
        <v>128</v>
      </c>
      <c r="BI488" s="25" t="s">
        <v>114</v>
      </c>
      <c r="BJ488" s="23" t="s">
        <v>128</v>
      </c>
      <c r="BK488" t="s">
        <v>1042</v>
      </c>
      <c r="BL488" s="23" t="s">
        <v>2898</v>
      </c>
      <c r="BM488" s="28">
        <v>76660000</v>
      </c>
      <c r="BN488" s="72">
        <f t="shared" si="102"/>
        <v>4.3805714285714288E-2</v>
      </c>
    </row>
    <row r="489" spans="1:66" ht="15">
      <c r="A489" s="28">
        <v>485</v>
      </c>
      <c r="B489" s="23" t="s">
        <v>2899</v>
      </c>
      <c r="C489" s="28" t="s">
        <v>2969</v>
      </c>
      <c r="D489" s="23" t="s">
        <v>490</v>
      </c>
      <c r="E489" s="43">
        <f ca="1">IF(AW489="Y","Defaulted",IF(OR(IFERROR(_xlfn.XLOOKUP(I489,Library!$J:$J,Library!$P:$P),AK489)=6,IFERROR(_xlfn.XLOOKUP(I489,Library!$J:$J,Library!$P:$P),AK489)=7),"N/A",AO489))</f>
        <v>3</v>
      </c>
      <c r="F489" s="25" t="str">
        <f t="shared" si="95"/>
        <v>Y</v>
      </c>
      <c r="G489" s="25" t="str">
        <f t="shared" si="96"/>
        <v>N</v>
      </c>
      <c r="H489" s="25" t="s">
        <v>128</v>
      </c>
      <c r="I489" s="29" t="s">
        <v>491</v>
      </c>
      <c r="J489" s="44" t="str">
        <f t="shared" si="100"/>
        <v>投资级别优先可赎回/可售回债</v>
      </c>
      <c r="K489" s="27" t="s">
        <v>24</v>
      </c>
      <c r="L489" s="29">
        <v>61.302</v>
      </c>
      <c r="M489" s="29">
        <v>61.491</v>
      </c>
      <c r="N489" s="29">
        <v>5.8645395800808773</v>
      </c>
      <c r="O489" s="29">
        <v>5.8460641551294303</v>
      </c>
      <c r="P489" s="30">
        <v>3.25</v>
      </c>
      <c r="Q489" s="27" t="s">
        <v>107</v>
      </c>
      <c r="R489" s="31">
        <v>2</v>
      </c>
      <c r="S489" s="25" t="s">
        <v>3503</v>
      </c>
      <c r="T489" s="25" t="s">
        <v>110</v>
      </c>
      <c r="U489" s="25" t="s">
        <v>3827</v>
      </c>
      <c r="V489" s="25" t="s">
        <v>128</v>
      </c>
      <c r="W489" s="23" t="s">
        <v>965</v>
      </c>
      <c r="X489" s="23" t="s">
        <v>975</v>
      </c>
      <c r="Y489" s="23" t="s">
        <v>969</v>
      </c>
      <c r="Z489" s="23" t="s">
        <v>1066</v>
      </c>
      <c r="AA489" s="23" t="s">
        <v>114</v>
      </c>
      <c r="AB489" s="23" t="s">
        <v>108</v>
      </c>
      <c r="AC489" s="23" t="s">
        <v>3055</v>
      </c>
      <c r="AD489" s="25">
        <f t="shared" ca="1" si="101"/>
        <v>35.057534246575344</v>
      </c>
      <c r="AE489" s="32">
        <v>1750000000</v>
      </c>
      <c r="AF489" s="33">
        <f>VLOOKUP(J489,Library!A:B,2,0)</f>
        <v>1</v>
      </c>
      <c r="AG489" s="33">
        <f>VLOOKUP(J489,Library!A:G,7,0)</f>
        <v>3</v>
      </c>
      <c r="AH489" s="28">
        <f>VLOOKUP(W489,Library!W:X,2,0)</f>
        <v>2</v>
      </c>
      <c r="AI489" s="28">
        <f>VLOOKUP(X489,Library!Y:Z,2,0)</f>
        <v>3</v>
      </c>
      <c r="AJ489" s="28">
        <f>VLOOKUP(Y489,Library!AA:AB,2,0)</f>
        <v>2</v>
      </c>
      <c r="AK489" s="33">
        <f>IF(MAX(AH489,AI489,AJ489)=0,VLOOKUP(I489,Library!$J:$P,7,0),MAX(AH489,AI489,AJ489))</f>
        <v>3</v>
      </c>
      <c r="AL489" s="33">
        <f t="shared" ca="1" si="97"/>
        <v>5</v>
      </c>
      <c r="AM489" s="33">
        <f>VLOOKUP(AB489,Library!T:U,2,0)</f>
        <v>1</v>
      </c>
      <c r="AN489" s="34">
        <f t="shared" ca="1" si="98"/>
        <v>2.4</v>
      </c>
      <c r="AO489" s="33">
        <f t="shared" ca="1" si="99"/>
        <v>3</v>
      </c>
      <c r="AP489" s="28" t="s">
        <v>136</v>
      </c>
      <c r="AQ489" s="25" t="s">
        <v>128</v>
      </c>
      <c r="AR489" s="28" t="s">
        <v>492</v>
      </c>
      <c r="AS489" s="28" t="s">
        <v>493</v>
      </c>
      <c r="AT489" s="28" t="s">
        <v>490</v>
      </c>
      <c r="AU489" s="23" t="s">
        <v>3119</v>
      </c>
      <c r="AV489" s="23" t="s">
        <v>35</v>
      </c>
      <c r="AW489" s="25" t="s">
        <v>128</v>
      </c>
      <c r="AX489" s="25" t="s">
        <v>128</v>
      </c>
      <c r="AY489" s="25" t="s">
        <v>128</v>
      </c>
      <c r="AZ489" s="25" t="s">
        <v>128</v>
      </c>
      <c r="BA489" s="25" t="s">
        <v>128</v>
      </c>
      <c r="BB489" s="25" t="s">
        <v>128</v>
      </c>
      <c r="BC489" s="25" t="s">
        <v>128</v>
      </c>
      <c r="BD489" s="25" t="s">
        <v>128</v>
      </c>
      <c r="BE489" s="25" t="s">
        <v>128</v>
      </c>
      <c r="BF489" s="25" t="s">
        <v>128</v>
      </c>
      <c r="BG489" s="25" t="s">
        <v>128</v>
      </c>
      <c r="BH489" s="25" t="s">
        <v>128</v>
      </c>
      <c r="BI489" s="25" t="s">
        <v>114</v>
      </c>
      <c r="BJ489" s="23" t="s">
        <v>128</v>
      </c>
      <c r="BK489" t="s">
        <v>1105</v>
      </c>
      <c r="BL489" s="23" t="s">
        <v>2899</v>
      </c>
      <c r="BM489" s="28">
        <v>158516000</v>
      </c>
      <c r="BN489" s="72">
        <f t="shared" si="102"/>
        <v>9.0580571428571427E-2</v>
      </c>
    </row>
    <row r="490" spans="1:66" ht="15">
      <c r="A490" s="28">
        <v>486</v>
      </c>
      <c r="B490" s="23" t="s">
        <v>2900</v>
      </c>
      <c r="C490" s="28" t="s">
        <v>2970</v>
      </c>
      <c r="D490" s="23" t="s">
        <v>518</v>
      </c>
      <c r="E490" s="43">
        <f ca="1">IF(AW490="Y","Defaulted",IF(OR(IFERROR(_xlfn.XLOOKUP(I490,Library!$J:$J,Library!$P:$P),AK490)=6,IFERROR(_xlfn.XLOOKUP(I490,Library!$J:$J,Library!$P:$P),AK490)=7),"N/A",AO490))</f>
        <v>3</v>
      </c>
      <c r="F490" s="25" t="str">
        <f t="shared" si="95"/>
        <v>Y</v>
      </c>
      <c r="G490" s="25" t="str">
        <f t="shared" si="96"/>
        <v>N</v>
      </c>
      <c r="H490" s="25" t="s">
        <v>128</v>
      </c>
      <c r="I490" s="29" t="s">
        <v>519</v>
      </c>
      <c r="J490" s="44" t="str">
        <f t="shared" si="100"/>
        <v>投资级别优先可赎回/可售回债</v>
      </c>
      <c r="K490" s="27" t="s">
        <v>24</v>
      </c>
      <c r="L490" s="29">
        <v>94.364999999999995</v>
      </c>
      <c r="M490" s="29">
        <v>94.71</v>
      </c>
      <c r="N490" s="29">
        <v>6.2943480359818151</v>
      </c>
      <c r="O490" s="29">
        <v>6.2690526582356512</v>
      </c>
      <c r="P490" s="30">
        <v>5.9</v>
      </c>
      <c r="Q490" s="27" t="s">
        <v>107</v>
      </c>
      <c r="R490" s="31">
        <v>2</v>
      </c>
      <c r="S490" s="25" t="s">
        <v>3630</v>
      </c>
      <c r="T490" s="25" t="s">
        <v>110</v>
      </c>
      <c r="U490" s="25" t="s">
        <v>3828</v>
      </c>
      <c r="V490" s="25" t="s">
        <v>128</v>
      </c>
      <c r="W490" s="23" t="s">
        <v>989</v>
      </c>
      <c r="X490" s="23" t="s">
        <v>990</v>
      </c>
      <c r="Y490" s="23" t="s">
        <v>989</v>
      </c>
      <c r="Z490" s="23" t="s">
        <v>1066</v>
      </c>
      <c r="AA490" s="23" t="s">
        <v>114</v>
      </c>
      <c r="AB490" s="23" t="s">
        <v>108</v>
      </c>
      <c r="AC490" s="23" t="s">
        <v>3056</v>
      </c>
      <c r="AD490" s="25">
        <f t="shared" ca="1" si="101"/>
        <v>36.80821917808219</v>
      </c>
      <c r="AE490" s="32">
        <v>1250000000</v>
      </c>
      <c r="AF490" s="33">
        <f>VLOOKUP(J490,Library!A:B,2,0)</f>
        <v>1</v>
      </c>
      <c r="AG490" s="33">
        <f>VLOOKUP(J490,Library!A:G,7,0)</f>
        <v>3</v>
      </c>
      <c r="AH490" s="28">
        <f>VLOOKUP(W490,Library!W:X,2,0)</f>
        <v>4</v>
      </c>
      <c r="AI490" s="28">
        <f>VLOOKUP(X490,Library!Y:Z,2,0)</f>
        <v>4</v>
      </c>
      <c r="AJ490" s="28">
        <f>VLOOKUP(Y490,Library!AA:AB,2,0)</f>
        <v>4</v>
      </c>
      <c r="AK490" s="33">
        <f>IF(MAX(AH490,AI490,AJ490)=0,VLOOKUP(I490,Library!$J:$P,7,0),MAX(AH490,AI490,AJ490))</f>
        <v>4</v>
      </c>
      <c r="AL490" s="33">
        <f t="shared" ca="1" si="97"/>
        <v>5</v>
      </c>
      <c r="AM490" s="33">
        <f>VLOOKUP(AB490,Library!T:U,2,0)</f>
        <v>1</v>
      </c>
      <c r="AN490" s="34">
        <f t="shared" ca="1" si="98"/>
        <v>2.65</v>
      </c>
      <c r="AO490" s="33">
        <f t="shared" ca="1" si="99"/>
        <v>3</v>
      </c>
      <c r="AP490" s="28" t="s">
        <v>136</v>
      </c>
      <c r="AQ490" s="25" t="s">
        <v>128</v>
      </c>
      <c r="AR490" s="28" t="s">
        <v>520</v>
      </c>
      <c r="AS490" s="28" t="s">
        <v>521</v>
      </c>
      <c r="AT490" s="28" t="s">
        <v>518</v>
      </c>
      <c r="AU490" s="23" t="s">
        <v>3120</v>
      </c>
      <c r="AV490" s="23" t="s">
        <v>35</v>
      </c>
      <c r="AW490" s="25" t="s">
        <v>128</v>
      </c>
      <c r="AX490" s="25" t="s">
        <v>128</v>
      </c>
      <c r="AY490" s="25" t="s">
        <v>128</v>
      </c>
      <c r="AZ490" s="25" t="s">
        <v>128</v>
      </c>
      <c r="BA490" s="25" t="s">
        <v>128</v>
      </c>
      <c r="BB490" s="25" t="s">
        <v>128</v>
      </c>
      <c r="BC490" s="25" t="s">
        <v>128</v>
      </c>
      <c r="BD490" s="25" t="s">
        <v>128</v>
      </c>
      <c r="BE490" s="25" t="s">
        <v>128</v>
      </c>
      <c r="BF490" s="25" t="s">
        <v>128</v>
      </c>
      <c r="BG490" s="25" t="s">
        <v>128</v>
      </c>
      <c r="BH490" s="25" t="s">
        <v>128</v>
      </c>
      <c r="BI490" s="25" t="s">
        <v>114</v>
      </c>
      <c r="BJ490" s="23" t="s">
        <v>128</v>
      </c>
      <c r="BK490" t="s">
        <v>3460</v>
      </c>
      <c r="BL490" s="23" t="s">
        <v>2900</v>
      </c>
      <c r="BM490" s="28">
        <v>69286000</v>
      </c>
      <c r="BN490" s="72">
        <f t="shared" si="102"/>
        <v>5.54288E-2</v>
      </c>
    </row>
    <row r="491" spans="1:66" ht="15">
      <c r="A491" s="28">
        <v>487</v>
      </c>
      <c r="B491" s="23" t="s">
        <v>2901</v>
      </c>
      <c r="C491" s="28" t="s">
        <v>2971</v>
      </c>
      <c r="D491" s="23" t="s">
        <v>3123</v>
      </c>
      <c r="E491" s="43">
        <f ca="1">IF(AW491="Y","Defaulted",IF(OR(IFERROR(_xlfn.XLOOKUP(I491,Library!$J:$J,Library!$P:$P),AK491)=6,IFERROR(_xlfn.XLOOKUP(I491,Library!$J:$J,Library!$P:$P),AK491)=7),"N/A",AO491))</f>
        <v>2</v>
      </c>
      <c r="F491" s="25" t="str">
        <f t="shared" si="95"/>
        <v>Y</v>
      </c>
      <c r="G491" s="25" t="str">
        <f t="shared" si="96"/>
        <v>N</v>
      </c>
      <c r="H491" s="25" t="s">
        <v>128</v>
      </c>
      <c r="I491" s="29" t="s">
        <v>2912</v>
      </c>
      <c r="J491" s="44" t="str">
        <f t="shared" si="100"/>
        <v>投资级别优先可赎回/可售回债</v>
      </c>
      <c r="K491" s="27" t="s">
        <v>24</v>
      </c>
      <c r="L491" s="29">
        <v>53.44</v>
      </c>
      <c r="M491" s="29">
        <v>53.686</v>
      </c>
      <c r="N491" s="29">
        <v>5.4702894639758695</v>
      </c>
      <c r="O491" s="29">
        <v>5.4452652875998204</v>
      </c>
      <c r="P491" s="30">
        <v>2.4500000000000002</v>
      </c>
      <c r="Q491" s="27" t="s">
        <v>107</v>
      </c>
      <c r="R491" s="31">
        <v>2</v>
      </c>
      <c r="S491" s="25" t="s">
        <v>3659</v>
      </c>
      <c r="T491" s="25" t="s">
        <v>110</v>
      </c>
      <c r="U491" s="25" t="s">
        <v>3829</v>
      </c>
      <c r="V491" s="25" t="s">
        <v>128</v>
      </c>
      <c r="W491" s="23" t="s">
        <v>959</v>
      </c>
      <c r="X491" s="23" t="s">
        <v>960</v>
      </c>
      <c r="Y491" s="23" t="s">
        <v>8</v>
      </c>
      <c r="Z491" s="23" t="s">
        <v>1066</v>
      </c>
      <c r="AA491" s="23" t="s">
        <v>114</v>
      </c>
      <c r="AB491" s="23" t="s">
        <v>108</v>
      </c>
      <c r="AC491" s="23" t="s">
        <v>3057</v>
      </c>
      <c r="AD491" s="25">
        <f t="shared" ca="1" si="101"/>
        <v>34.364383561643834</v>
      </c>
      <c r="AE491" s="32">
        <v>1250000000</v>
      </c>
      <c r="AF491" s="33">
        <f>VLOOKUP(J491,Library!A:B,2,0)</f>
        <v>1</v>
      </c>
      <c r="AG491" s="33">
        <f>VLOOKUP(J491,Library!A:G,7,0)</f>
        <v>3</v>
      </c>
      <c r="AH491" s="28">
        <f>VLOOKUP(W491,Library!W:X,2,0)</f>
        <v>1</v>
      </c>
      <c r="AI491" s="28">
        <f>VLOOKUP(X491,Library!Y:Z,2,0)</f>
        <v>1</v>
      </c>
      <c r="AJ491" s="28" t="str">
        <f>VLOOKUP(Y491,Library!AA:AB,2,0)</f>
        <v>N/A</v>
      </c>
      <c r="AK491" s="33">
        <f>IF(MAX(AH491,AI491,AJ491)=0,VLOOKUP(I491,Library!$J:$P,7,0),MAX(AH491,AI491,AJ491))</f>
        <v>1</v>
      </c>
      <c r="AL491" s="33">
        <f t="shared" ca="1" si="97"/>
        <v>5</v>
      </c>
      <c r="AM491" s="33">
        <f>VLOOKUP(AB491,Library!T:U,2,0)</f>
        <v>1</v>
      </c>
      <c r="AN491" s="34">
        <f t="shared" ca="1" si="98"/>
        <v>1.9000000000000001</v>
      </c>
      <c r="AO491" s="33">
        <f t="shared" ca="1" si="99"/>
        <v>2</v>
      </c>
      <c r="AP491" s="28" t="s">
        <v>274</v>
      </c>
      <c r="AQ491" s="25" t="s">
        <v>128</v>
      </c>
      <c r="AR491" s="28" t="s">
        <v>3121</v>
      </c>
      <c r="AS491" s="28" t="s">
        <v>3122</v>
      </c>
      <c r="AT491" s="28" t="s">
        <v>3123</v>
      </c>
      <c r="AU491" s="23" t="s">
        <v>3124</v>
      </c>
      <c r="AV491" s="23" t="s">
        <v>35</v>
      </c>
      <c r="AW491" s="25" t="s">
        <v>128</v>
      </c>
      <c r="AX491" s="25" t="s">
        <v>128</v>
      </c>
      <c r="AY491" s="25" t="s">
        <v>128</v>
      </c>
      <c r="AZ491" s="25" t="s">
        <v>128</v>
      </c>
      <c r="BA491" s="25" t="s">
        <v>128</v>
      </c>
      <c r="BB491" s="25" t="s">
        <v>128</v>
      </c>
      <c r="BC491" s="25" t="s">
        <v>128</v>
      </c>
      <c r="BD491" s="25" t="s">
        <v>128</v>
      </c>
      <c r="BE491" s="25" t="s">
        <v>128</v>
      </c>
      <c r="BF491" s="25" t="s">
        <v>128</v>
      </c>
      <c r="BG491" s="25" t="s">
        <v>128</v>
      </c>
      <c r="BH491" s="25" t="s">
        <v>128</v>
      </c>
      <c r="BI491" s="25" t="s">
        <v>114</v>
      </c>
      <c r="BJ491" s="23" t="s">
        <v>128</v>
      </c>
      <c r="BK491" t="s">
        <v>3459</v>
      </c>
      <c r="BL491" s="23" t="s">
        <v>2901</v>
      </c>
      <c r="BM491" s="28">
        <v>105294000</v>
      </c>
      <c r="BN491" s="72">
        <f t="shared" si="102"/>
        <v>8.4235199999999996E-2</v>
      </c>
    </row>
    <row r="492" spans="1:66" ht="15">
      <c r="A492" s="28">
        <v>488</v>
      </c>
      <c r="B492" s="23" t="s">
        <v>2902</v>
      </c>
      <c r="C492" s="28" t="s">
        <v>2972</v>
      </c>
      <c r="D492" s="23" t="s">
        <v>3127</v>
      </c>
      <c r="E492" s="43">
        <f ca="1">IF(AW492="Y","Defaulted",IF(OR(IFERROR(_xlfn.XLOOKUP(I492,Library!$J:$J,Library!$P:$P),AK492)=6,IFERROR(_xlfn.XLOOKUP(I492,Library!$J:$J,Library!$P:$P),AK492)=7),"N/A",AO492))</f>
        <v>3</v>
      </c>
      <c r="F492" s="25" t="str">
        <f t="shared" si="95"/>
        <v>N</v>
      </c>
      <c r="G492" s="25" t="str">
        <f t="shared" si="96"/>
        <v>N</v>
      </c>
      <c r="H492" s="25" t="s">
        <v>128</v>
      </c>
      <c r="I492" s="29" t="s">
        <v>2913</v>
      </c>
      <c r="J492" s="44" t="str">
        <f t="shared" si="100"/>
        <v>投资级别优先普通债</v>
      </c>
      <c r="K492" s="27" t="s">
        <v>24</v>
      </c>
      <c r="L492" s="29">
        <v>65.257000000000005</v>
      </c>
      <c r="M492" s="29">
        <v>65.456999999999994</v>
      </c>
      <c r="N492" s="29">
        <v>5.6082463991784106</v>
      </c>
      <c r="O492" s="29">
        <v>5.5882269177847785</v>
      </c>
      <c r="P492" s="30">
        <v>3</v>
      </c>
      <c r="Q492" s="27" t="s">
        <v>107</v>
      </c>
      <c r="R492" s="31">
        <v>2</v>
      </c>
      <c r="S492" s="25" t="s">
        <v>3715</v>
      </c>
      <c r="T492" s="25" t="s">
        <v>128</v>
      </c>
      <c r="U492" s="25" t="s">
        <v>3496</v>
      </c>
      <c r="V492" s="25" t="s">
        <v>128</v>
      </c>
      <c r="W492" s="23" t="s">
        <v>974</v>
      </c>
      <c r="X492" s="23" t="s">
        <v>975</v>
      </c>
      <c r="Y492" s="23" t="s">
        <v>1017</v>
      </c>
      <c r="Z492" s="23" t="s">
        <v>1066</v>
      </c>
      <c r="AA492" s="23" t="s">
        <v>114</v>
      </c>
      <c r="AB492" s="23" t="s">
        <v>108</v>
      </c>
      <c r="AC492" s="23" t="s">
        <v>3058</v>
      </c>
      <c r="AD492" s="25">
        <f t="shared" ca="1" si="101"/>
        <v>24.863013698630137</v>
      </c>
      <c r="AE492" s="32">
        <v>1700000000</v>
      </c>
      <c r="AF492" s="33">
        <f>VLOOKUP(J492,Library!A:B,2,0)</f>
        <v>1</v>
      </c>
      <c r="AG492" s="33">
        <f>VLOOKUP(J492,Library!A:G,7,0)</f>
        <v>3</v>
      </c>
      <c r="AH492" s="28">
        <f>VLOOKUP(W492,Library!W:X,2,0)</f>
        <v>3</v>
      </c>
      <c r="AI492" s="28">
        <f>VLOOKUP(X492,Library!Y:Z,2,0)</f>
        <v>3</v>
      </c>
      <c r="AJ492" s="28" t="str">
        <f>VLOOKUP(Y492,Library!AA:AB,2,0)</f>
        <v>N/A</v>
      </c>
      <c r="AK492" s="33">
        <f>IF(MAX(AH492,AI492,AJ492)=0,VLOOKUP(I492,Library!$J:$P,7,0),MAX(AH492,AI492,AJ492))</f>
        <v>3</v>
      </c>
      <c r="AL492" s="33">
        <f t="shared" ca="1" si="97"/>
        <v>5</v>
      </c>
      <c r="AM492" s="33">
        <f>VLOOKUP(AB492,Library!T:U,2,0)</f>
        <v>1</v>
      </c>
      <c r="AN492" s="34">
        <f t="shared" ca="1" si="98"/>
        <v>2.4</v>
      </c>
      <c r="AO492" s="33">
        <f t="shared" ca="1" si="99"/>
        <v>3</v>
      </c>
      <c r="AP492" s="28" t="s">
        <v>274</v>
      </c>
      <c r="AQ492" s="25" t="s">
        <v>128</v>
      </c>
      <c r="AR492" s="28" t="s">
        <v>3125</v>
      </c>
      <c r="AS492" s="28" t="s">
        <v>3126</v>
      </c>
      <c r="AT492" s="28" t="s">
        <v>3127</v>
      </c>
      <c r="AU492" s="23" t="s">
        <v>114</v>
      </c>
      <c r="AV492" s="23" t="s">
        <v>115</v>
      </c>
      <c r="AW492" s="25" t="s">
        <v>128</v>
      </c>
      <c r="AX492" s="25" t="s">
        <v>128</v>
      </c>
      <c r="AY492" s="25" t="s">
        <v>128</v>
      </c>
      <c r="AZ492" s="25" t="s">
        <v>128</v>
      </c>
      <c r="BA492" s="25" t="s">
        <v>128</v>
      </c>
      <c r="BB492" s="25" t="s">
        <v>128</v>
      </c>
      <c r="BC492" s="25" t="s">
        <v>128</v>
      </c>
      <c r="BD492" s="25" t="s">
        <v>128</v>
      </c>
      <c r="BE492" s="25" t="s">
        <v>128</v>
      </c>
      <c r="BF492" s="25" t="s">
        <v>128</v>
      </c>
      <c r="BG492" s="25" t="s">
        <v>128</v>
      </c>
      <c r="BH492" s="25" t="s">
        <v>128</v>
      </c>
      <c r="BI492" s="25" t="s">
        <v>114</v>
      </c>
      <c r="BJ492" s="23" t="s">
        <v>128</v>
      </c>
      <c r="BK492" t="s">
        <v>3459</v>
      </c>
      <c r="BL492" s="23" t="s">
        <v>2902</v>
      </c>
      <c r="BM492" s="28">
        <v>43546000</v>
      </c>
      <c r="BN492" s="72">
        <f t="shared" si="102"/>
        <v>2.5615294117647059E-2</v>
      </c>
    </row>
    <row r="493" spans="1:66" ht="15">
      <c r="A493" s="28">
        <v>489</v>
      </c>
      <c r="B493" s="23" t="s">
        <v>2903</v>
      </c>
      <c r="C493" s="28" t="s">
        <v>2973</v>
      </c>
      <c r="D493" s="23" t="s">
        <v>466</v>
      </c>
      <c r="E493" s="43">
        <f ca="1">IF(AW493="Y","Defaulted",IF(OR(IFERROR(_xlfn.XLOOKUP(I493,Library!$J:$J,Library!$P:$P),AK493)=6,IFERROR(_xlfn.XLOOKUP(I493,Library!$J:$J,Library!$P:$P),AK493)=7),"N/A",AO493))</f>
        <v>3</v>
      </c>
      <c r="F493" s="25" t="str">
        <f t="shared" si="95"/>
        <v>Y</v>
      </c>
      <c r="G493" s="25" t="str">
        <f t="shared" si="96"/>
        <v>N</v>
      </c>
      <c r="H493" s="25" t="s">
        <v>128</v>
      </c>
      <c r="I493" s="29" t="s">
        <v>467</v>
      </c>
      <c r="J493" s="44" t="str">
        <f t="shared" si="100"/>
        <v>投资级别优先可赎回/可售回债</v>
      </c>
      <c r="K493" s="27" t="s">
        <v>24</v>
      </c>
      <c r="L493" s="29">
        <v>57.030999999999999</v>
      </c>
      <c r="M493" s="29">
        <v>57.228000000000002</v>
      </c>
      <c r="N493" s="29">
        <v>5.6290386871435469</v>
      </c>
      <c r="O493" s="29">
        <v>5.6094324637880826</v>
      </c>
      <c r="P493" s="30">
        <v>2.8</v>
      </c>
      <c r="Q493" s="27" t="s">
        <v>107</v>
      </c>
      <c r="R493" s="31">
        <v>2</v>
      </c>
      <c r="S493" s="25" t="s">
        <v>3691</v>
      </c>
      <c r="T493" s="25" t="s">
        <v>110</v>
      </c>
      <c r="U493" s="25" t="s">
        <v>3112</v>
      </c>
      <c r="V493" s="25" t="s">
        <v>128</v>
      </c>
      <c r="W493" s="23" t="s">
        <v>962</v>
      </c>
      <c r="X493" s="23" t="s">
        <v>960</v>
      </c>
      <c r="Y493" s="23" t="s">
        <v>8</v>
      </c>
      <c r="Z493" s="23" t="s">
        <v>1066</v>
      </c>
      <c r="AA493" s="23" t="s">
        <v>114</v>
      </c>
      <c r="AB493" s="23" t="s">
        <v>108</v>
      </c>
      <c r="AC493" s="23" t="s">
        <v>3052</v>
      </c>
      <c r="AD493" s="25">
        <f t="shared" ca="1" si="101"/>
        <v>34.802739726027397</v>
      </c>
      <c r="AE493" s="32">
        <v>1750000000</v>
      </c>
      <c r="AF493" s="33">
        <f>VLOOKUP(J493,Library!A:B,2,0)</f>
        <v>1</v>
      </c>
      <c r="AG493" s="33">
        <f>VLOOKUP(J493,Library!A:G,7,0)</f>
        <v>3</v>
      </c>
      <c r="AH493" s="28">
        <f>VLOOKUP(W493,Library!W:X,2,0)</f>
        <v>2</v>
      </c>
      <c r="AI493" s="28">
        <f>VLOOKUP(X493,Library!Y:Z,2,0)</f>
        <v>1</v>
      </c>
      <c r="AJ493" s="28" t="str">
        <f>VLOOKUP(Y493,Library!AA:AB,2,0)</f>
        <v>N/A</v>
      </c>
      <c r="AK493" s="33">
        <f>IF(MAX(AH493,AI493,AJ493)=0,VLOOKUP(I493,Library!$J:$P,7,0),MAX(AH493,AI493,AJ493))</f>
        <v>2</v>
      </c>
      <c r="AL493" s="33">
        <f t="shared" ca="1" si="97"/>
        <v>5</v>
      </c>
      <c r="AM493" s="33">
        <f>VLOOKUP(AB493,Library!T:U,2,0)</f>
        <v>1</v>
      </c>
      <c r="AN493" s="34">
        <f t="shared" ca="1" si="98"/>
        <v>2.15</v>
      </c>
      <c r="AO493" s="33">
        <f t="shared" ca="1" si="99"/>
        <v>3</v>
      </c>
      <c r="AP493" s="28" t="s">
        <v>136</v>
      </c>
      <c r="AQ493" s="25" t="s">
        <v>128</v>
      </c>
      <c r="AR493" s="28" t="s">
        <v>468</v>
      </c>
      <c r="AS493" s="28" t="s">
        <v>469</v>
      </c>
      <c r="AT493" s="28" t="s">
        <v>466</v>
      </c>
      <c r="AU493" s="23" t="s">
        <v>3112</v>
      </c>
      <c r="AV493" s="23" t="s">
        <v>35</v>
      </c>
      <c r="AW493" s="25" t="s">
        <v>128</v>
      </c>
      <c r="AX493" s="25" t="s">
        <v>128</v>
      </c>
      <c r="AY493" s="25" t="s">
        <v>128</v>
      </c>
      <c r="AZ493" s="25" t="s">
        <v>128</v>
      </c>
      <c r="BA493" s="25" t="s">
        <v>128</v>
      </c>
      <c r="BB493" s="25" t="s">
        <v>128</v>
      </c>
      <c r="BC493" s="25" t="s">
        <v>128</v>
      </c>
      <c r="BD493" s="25" t="s">
        <v>128</v>
      </c>
      <c r="BE493" s="25" t="s">
        <v>128</v>
      </c>
      <c r="BF493" s="25" t="s">
        <v>128</v>
      </c>
      <c r="BG493" s="25" t="s">
        <v>128</v>
      </c>
      <c r="BH493" s="25" t="s">
        <v>128</v>
      </c>
      <c r="BI493" s="25" t="s">
        <v>114</v>
      </c>
      <c r="BJ493" s="23" t="s">
        <v>128</v>
      </c>
      <c r="BK493" t="s">
        <v>3460</v>
      </c>
      <c r="BL493" s="23" t="s">
        <v>2903</v>
      </c>
      <c r="BM493" s="28">
        <v>52750000</v>
      </c>
      <c r="BN493" s="72">
        <f t="shared" si="102"/>
        <v>3.0142857142857141E-2</v>
      </c>
    </row>
    <row r="494" spans="1:66" ht="15">
      <c r="A494" s="28">
        <v>490</v>
      </c>
      <c r="B494" s="23" t="s">
        <v>2904</v>
      </c>
      <c r="C494" s="28" t="s">
        <v>2974</v>
      </c>
      <c r="D494" s="23" t="s">
        <v>3130</v>
      </c>
      <c r="E494" s="43">
        <f ca="1">IF(AW494="Y","Defaulted",IF(OR(IFERROR(_xlfn.XLOOKUP(I494,Library!$J:$J,Library!$P:$P),AK494)=6,IFERROR(_xlfn.XLOOKUP(I494,Library!$J:$J,Library!$P:$P),AK494)=7),"N/A",AO494))</f>
        <v>3</v>
      </c>
      <c r="F494" s="25" t="str">
        <f t="shared" si="95"/>
        <v>N</v>
      </c>
      <c r="G494" s="25" t="str">
        <f t="shared" si="96"/>
        <v>N</v>
      </c>
      <c r="H494" s="25" t="s">
        <v>128</v>
      </c>
      <c r="I494" s="29" t="s">
        <v>2914</v>
      </c>
      <c r="J494" s="44" t="str">
        <f t="shared" si="100"/>
        <v>投资级别优先普通债</v>
      </c>
      <c r="K494" s="27" t="s">
        <v>24</v>
      </c>
      <c r="L494" s="29">
        <v>64.228999999999999</v>
      </c>
      <c r="M494" s="29">
        <v>64.834000000000003</v>
      </c>
      <c r="N494" s="29">
        <v>4.052358158916042</v>
      </c>
      <c r="O494" s="29">
        <v>3.9838273247239124</v>
      </c>
      <c r="P494" s="30">
        <v>0.9</v>
      </c>
      <c r="Q494" s="27" t="s">
        <v>107</v>
      </c>
      <c r="R494" s="31">
        <v>1</v>
      </c>
      <c r="S494" s="25" t="s">
        <v>2107</v>
      </c>
      <c r="T494" s="25" t="s">
        <v>128</v>
      </c>
      <c r="U494" s="25" t="s">
        <v>3496</v>
      </c>
      <c r="V494" s="25" t="s">
        <v>128</v>
      </c>
      <c r="W494" s="23" t="s">
        <v>969</v>
      </c>
      <c r="X494" s="23" t="s">
        <v>970</v>
      </c>
      <c r="Y494" s="23" t="s">
        <v>8</v>
      </c>
      <c r="Z494" s="23" t="s">
        <v>1066</v>
      </c>
      <c r="AA494" s="23" t="s">
        <v>114</v>
      </c>
      <c r="AB494" s="23" t="s">
        <v>964</v>
      </c>
      <c r="AC494" s="23" t="s">
        <v>3059</v>
      </c>
      <c r="AD494" s="25">
        <f t="shared" ca="1" si="101"/>
        <v>15.526027397260274</v>
      </c>
      <c r="AE494" s="32">
        <v>600000000</v>
      </c>
      <c r="AF494" s="33">
        <f>VLOOKUP(J494,Library!A:B,2,0)</f>
        <v>1</v>
      </c>
      <c r="AG494" s="33">
        <f>VLOOKUP(J494,Library!A:G,7,0)</f>
        <v>3</v>
      </c>
      <c r="AH494" s="28">
        <f>VLOOKUP(W494,Library!W:X,2,0)</f>
        <v>2</v>
      </c>
      <c r="AI494" s="28">
        <f>VLOOKUP(X494,Library!Y:Z,2,0)</f>
        <v>2</v>
      </c>
      <c r="AJ494" s="28" t="str">
        <f>VLOOKUP(Y494,Library!AA:AB,2,0)</f>
        <v>N/A</v>
      </c>
      <c r="AK494" s="33">
        <f>IF(MAX(AH494,AI494,AJ494)=0,VLOOKUP(I494,Library!$J:$P,7,0),MAX(AH494,AI494,AJ494))</f>
        <v>2</v>
      </c>
      <c r="AL494" s="33">
        <f t="shared" ca="1" si="97"/>
        <v>5</v>
      </c>
      <c r="AM494" s="33">
        <f>VLOOKUP(AB494,Library!T:U,2,0)</f>
        <v>1</v>
      </c>
      <c r="AN494" s="34">
        <f t="shared" ca="1" si="98"/>
        <v>2.15</v>
      </c>
      <c r="AO494" s="33">
        <f t="shared" ca="1" si="99"/>
        <v>3</v>
      </c>
      <c r="AP494" s="28" t="s">
        <v>274</v>
      </c>
      <c r="AQ494" s="25" t="s">
        <v>128</v>
      </c>
      <c r="AR494" s="28" t="s">
        <v>3128</v>
      </c>
      <c r="AS494" s="28" t="s">
        <v>3129</v>
      </c>
      <c r="AT494" s="28" t="s">
        <v>3130</v>
      </c>
      <c r="AU494" s="23" t="s">
        <v>114</v>
      </c>
      <c r="AV494" s="23" t="s">
        <v>115</v>
      </c>
      <c r="AW494" s="25" t="s">
        <v>128</v>
      </c>
      <c r="AX494" s="25" t="s">
        <v>128</v>
      </c>
      <c r="AY494" s="25" t="s">
        <v>128</v>
      </c>
      <c r="AZ494" s="25" t="s">
        <v>128</v>
      </c>
      <c r="BA494" s="25" t="s">
        <v>128</v>
      </c>
      <c r="BB494" s="25" t="s">
        <v>128</v>
      </c>
      <c r="BC494" s="25" t="s">
        <v>128</v>
      </c>
      <c r="BD494" s="25" t="s">
        <v>128</v>
      </c>
      <c r="BE494" s="25" t="s">
        <v>128</v>
      </c>
      <c r="BF494" s="25" t="s">
        <v>128</v>
      </c>
      <c r="BG494" s="25" t="s">
        <v>128</v>
      </c>
      <c r="BH494" s="25" t="s">
        <v>128</v>
      </c>
      <c r="BI494" s="25" t="s">
        <v>114</v>
      </c>
      <c r="BJ494" s="23" t="s">
        <v>128</v>
      </c>
      <c r="BK494" t="s">
        <v>3459</v>
      </c>
      <c r="BL494" s="23" t="s">
        <v>2904</v>
      </c>
      <c r="BM494" s="28">
        <v>14977833</v>
      </c>
      <c r="BN494" s="72">
        <f t="shared" si="102"/>
        <v>2.4963055000000001E-2</v>
      </c>
    </row>
    <row r="495" spans="1:66" ht="15">
      <c r="A495" s="28">
        <v>491</v>
      </c>
      <c r="B495" s="23" t="s">
        <v>2905</v>
      </c>
      <c r="C495" s="28" t="s">
        <v>2975</v>
      </c>
      <c r="D495" s="23" t="s">
        <v>3133</v>
      </c>
      <c r="E495" s="43">
        <f ca="1">IF(AW495="Y","Defaulted",IF(OR(IFERROR(_xlfn.XLOOKUP(I495,Library!$J:$J,Library!$P:$P),AK495)=6,IFERROR(_xlfn.XLOOKUP(I495,Library!$J:$J,Library!$P:$P),AK495)=7),"N/A",AO495))</f>
        <v>3</v>
      </c>
      <c r="F495" s="25" t="str">
        <f t="shared" si="95"/>
        <v>N</v>
      </c>
      <c r="G495" s="25" t="str">
        <f t="shared" si="96"/>
        <v>N</v>
      </c>
      <c r="H495" s="25" t="s">
        <v>128</v>
      </c>
      <c r="I495" s="29" t="s">
        <v>2915</v>
      </c>
      <c r="J495" s="44" t="str">
        <f t="shared" si="100"/>
        <v>投资级别优先普通债</v>
      </c>
      <c r="K495" s="27" t="s">
        <v>24</v>
      </c>
      <c r="L495" s="29">
        <v>60.726999999999997</v>
      </c>
      <c r="M495" s="29">
        <v>61.826000000000001</v>
      </c>
      <c r="N495" s="29">
        <v>4.4791498912590377</v>
      </c>
      <c r="O495" s="29">
        <v>4.3758037561740295</v>
      </c>
      <c r="P495" s="30">
        <v>1.75</v>
      </c>
      <c r="Q495" s="27" t="s">
        <v>107</v>
      </c>
      <c r="R495" s="31">
        <v>1</v>
      </c>
      <c r="S495" s="25" t="s">
        <v>3830</v>
      </c>
      <c r="T495" s="25" t="s">
        <v>128</v>
      </c>
      <c r="U495" s="25" t="s">
        <v>3496</v>
      </c>
      <c r="V495" s="25" t="s">
        <v>128</v>
      </c>
      <c r="W495" s="23" t="s">
        <v>984</v>
      </c>
      <c r="X495" s="23" t="s">
        <v>981</v>
      </c>
      <c r="Y495" s="23" t="s">
        <v>984</v>
      </c>
      <c r="Z495" s="23" t="s">
        <v>1066</v>
      </c>
      <c r="AA495" s="23" t="s">
        <v>114</v>
      </c>
      <c r="AB495" s="23" t="s">
        <v>964</v>
      </c>
      <c r="AC495" s="23" t="s">
        <v>3060</v>
      </c>
      <c r="AD495" s="25">
        <f t="shared" ca="1" si="101"/>
        <v>23.627397260273973</v>
      </c>
      <c r="AE495" s="32">
        <v>715000000</v>
      </c>
      <c r="AF495" s="33">
        <f>VLOOKUP(J495,Library!A:B,2,0)</f>
        <v>1</v>
      </c>
      <c r="AG495" s="33">
        <f>VLOOKUP(J495,Library!A:G,7,0)</f>
        <v>3</v>
      </c>
      <c r="AH495" s="28">
        <f>VLOOKUP(W495,Library!W:X,2,0)</f>
        <v>4</v>
      </c>
      <c r="AI495" s="28">
        <f>VLOOKUP(X495,Library!Y:Z,2,0)</f>
        <v>3</v>
      </c>
      <c r="AJ495" s="28">
        <f>VLOOKUP(Y495,Library!AA:AB,2,0)</f>
        <v>4</v>
      </c>
      <c r="AK495" s="33">
        <f>IF(MAX(AH495,AI495,AJ495)=0,VLOOKUP(I495,Library!$J:$P,7,0),MAX(AH495,AI495,AJ495))</f>
        <v>4</v>
      </c>
      <c r="AL495" s="33">
        <f t="shared" ca="1" si="97"/>
        <v>5</v>
      </c>
      <c r="AM495" s="33">
        <f>VLOOKUP(AB495,Library!T:U,2,0)</f>
        <v>1</v>
      </c>
      <c r="AN495" s="34">
        <f t="shared" ca="1" si="98"/>
        <v>2.65</v>
      </c>
      <c r="AO495" s="33">
        <f t="shared" ca="1" si="99"/>
        <v>3</v>
      </c>
      <c r="AP495" s="28" t="s">
        <v>2765</v>
      </c>
      <c r="AQ495" s="25" t="s">
        <v>128</v>
      </c>
      <c r="AR495" s="28" t="s">
        <v>3131</v>
      </c>
      <c r="AS495" s="28" t="s">
        <v>3132</v>
      </c>
      <c r="AT495" s="28" t="s">
        <v>3133</v>
      </c>
      <c r="AU495" s="23" t="s">
        <v>114</v>
      </c>
      <c r="AV495" s="23" t="s">
        <v>115</v>
      </c>
      <c r="AW495" s="25" t="s">
        <v>128</v>
      </c>
      <c r="AX495" s="25" t="s">
        <v>128</v>
      </c>
      <c r="AY495" s="25" t="s">
        <v>128</v>
      </c>
      <c r="AZ495" s="25" t="s">
        <v>128</v>
      </c>
      <c r="BA495" s="25" t="s">
        <v>128</v>
      </c>
      <c r="BB495" s="25" t="s">
        <v>128</v>
      </c>
      <c r="BC495" s="25" t="s">
        <v>128</v>
      </c>
      <c r="BD495" s="25" t="s">
        <v>128</v>
      </c>
      <c r="BE495" s="25" t="s">
        <v>128</v>
      </c>
      <c r="BF495" s="25" t="s">
        <v>128</v>
      </c>
      <c r="BG495" s="25" t="s">
        <v>128</v>
      </c>
      <c r="BH495" s="25" t="s">
        <v>128</v>
      </c>
      <c r="BI495" s="25" t="s">
        <v>114</v>
      </c>
      <c r="BJ495" s="23" t="s">
        <v>128</v>
      </c>
      <c r="BK495" t="s">
        <v>1105</v>
      </c>
      <c r="BL495" s="23" t="s">
        <v>2905</v>
      </c>
      <c r="BM495" s="28">
        <v>26736449</v>
      </c>
      <c r="BN495" s="72">
        <f t="shared" si="102"/>
        <v>3.7393634965034964E-2</v>
      </c>
    </row>
    <row r="496" spans="1:66" ht="15">
      <c r="A496" s="28">
        <v>492</v>
      </c>
      <c r="B496" s="23" t="s">
        <v>2906</v>
      </c>
      <c r="C496" s="28" t="s">
        <v>2976</v>
      </c>
      <c r="D496" s="23" t="s">
        <v>3135</v>
      </c>
      <c r="E496" s="43">
        <f ca="1">IF(AW496="Y","Defaulted",IF(OR(IFERROR(_xlfn.XLOOKUP(I496,Library!$J:$J,Library!$P:$P),AK496)=6,IFERROR(_xlfn.XLOOKUP(I496,Library!$J:$J,Library!$P:$P),AK496)=7),"N/A",AO496))</f>
        <v>3</v>
      </c>
      <c r="F496" s="25" t="str">
        <f t="shared" si="95"/>
        <v>N</v>
      </c>
      <c r="G496" s="25" t="str">
        <f t="shared" si="96"/>
        <v>N</v>
      </c>
      <c r="H496" s="25" t="s">
        <v>128</v>
      </c>
      <c r="I496" s="29" t="s">
        <v>2916</v>
      </c>
      <c r="J496" s="44" t="str">
        <f t="shared" si="100"/>
        <v>投资级别优先普通债</v>
      </c>
      <c r="K496" s="27" t="s">
        <v>24</v>
      </c>
      <c r="L496" s="29">
        <v>51.680999999999997</v>
      </c>
      <c r="M496" s="29">
        <v>52.389000000000003</v>
      </c>
      <c r="N496" s="29">
        <v>4.3180030403881302</v>
      </c>
      <c r="O496" s="29">
        <v>4.2484788891168384</v>
      </c>
      <c r="P496" s="30">
        <v>1.125</v>
      </c>
      <c r="Q496" s="27" t="s">
        <v>107</v>
      </c>
      <c r="R496" s="31">
        <v>1</v>
      </c>
      <c r="S496" s="25" t="s">
        <v>3831</v>
      </c>
      <c r="T496" s="25" t="s">
        <v>128</v>
      </c>
      <c r="U496" s="25" t="s">
        <v>3496</v>
      </c>
      <c r="V496" s="25" t="s">
        <v>128</v>
      </c>
      <c r="W496" s="23" t="s">
        <v>962</v>
      </c>
      <c r="X496" s="23" t="s">
        <v>963</v>
      </c>
      <c r="Y496" s="23" t="s">
        <v>1143</v>
      </c>
      <c r="Z496" s="23" t="s">
        <v>1066</v>
      </c>
      <c r="AA496" s="23" t="s">
        <v>1041</v>
      </c>
      <c r="AB496" s="23" t="s">
        <v>964</v>
      </c>
      <c r="AC496" s="23" t="s">
        <v>3061</v>
      </c>
      <c r="AD496" s="25">
        <f t="shared" ca="1" si="101"/>
        <v>25.095890410958905</v>
      </c>
      <c r="AE496" s="32">
        <v>1000000000</v>
      </c>
      <c r="AF496" s="33">
        <f>VLOOKUP(J496,Library!A:B,2,0)</f>
        <v>1</v>
      </c>
      <c r="AG496" s="33">
        <f>VLOOKUP(J496,Library!A:G,7,0)</f>
        <v>3</v>
      </c>
      <c r="AH496" s="28">
        <f>VLOOKUP(W496,Library!W:X,2,0)</f>
        <v>2</v>
      </c>
      <c r="AI496" s="28">
        <f>VLOOKUP(X496,Library!Y:Z,2,0)</f>
        <v>2</v>
      </c>
      <c r="AJ496" s="28">
        <f>VLOOKUP(Y496,Library!AA:AB,2,0)</f>
        <v>2</v>
      </c>
      <c r="AK496" s="33">
        <f>IF(MAX(AH496,AI496,AJ496)=0,VLOOKUP(I496,Library!$J:$P,7,0),MAX(AH496,AI496,AJ496))</f>
        <v>2</v>
      </c>
      <c r="AL496" s="33">
        <f t="shared" ca="1" si="97"/>
        <v>5</v>
      </c>
      <c r="AM496" s="33">
        <f>VLOOKUP(AB496,Library!T:U,2,0)</f>
        <v>1</v>
      </c>
      <c r="AN496" s="34">
        <f t="shared" ca="1" si="98"/>
        <v>2.15</v>
      </c>
      <c r="AO496" s="33">
        <f t="shared" ca="1" si="99"/>
        <v>3</v>
      </c>
      <c r="AP496" s="28" t="s">
        <v>547</v>
      </c>
      <c r="AQ496" s="25" t="s">
        <v>128</v>
      </c>
      <c r="AR496" s="28" t="s">
        <v>2726</v>
      </c>
      <c r="AS496" s="28" t="s">
        <v>3134</v>
      </c>
      <c r="AT496" s="28" t="s">
        <v>3135</v>
      </c>
      <c r="AU496" s="23" t="s">
        <v>114</v>
      </c>
      <c r="AV496" s="23" t="s">
        <v>115</v>
      </c>
      <c r="AW496" s="25" t="s">
        <v>128</v>
      </c>
      <c r="AX496" s="25" t="s">
        <v>128</v>
      </c>
      <c r="AY496" s="25" t="s">
        <v>128</v>
      </c>
      <c r="AZ496" s="25" t="s">
        <v>128</v>
      </c>
      <c r="BA496" s="25" t="s">
        <v>128</v>
      </c>
      <c r="BB496" s="25" t="s">
        <v>128</v>
      </c>
      <c r="BC496" s="25" t="s">
        <v>128</v>
      </c>
      <c r="BD496" s="25" t="s">
        <v>128</v>
      </c>
      <c r="BE496" s="25" t="s">
        <v>128</v>
      </c>
      <c r="BF496" s="25" t="s">
        <v>128</v>
      </c>
      <c r="BG496" s="25" t="s">
        <v>128</v>
      </c>
      <c r="BH496" s="25" t="s">
        <v>128</v>
      </c>
      <c r="BI496" s="25" t="s">
        <v>114</v>
      </c>
      <c r="BJ496" s="23" t="s">
        <v>128</v>
      </c>
      <c r="BK496" t="s">
        <v>1057</v>
      </c>
      <c r="BL496" s="23" t="s">
        <v>2906</v>
      </c>
      <c r="BM496" s="28">
        <v>32347586</v>
      </c>
      <c r="BN496" s="72">
        <f t="shared" si="102"/>
        <v>3.2347585999999998E-2</v>
      </c>
    </row>
    <row r="497" spans="1:66" ht="15">
      <c r="A497" s="28">
        <v>493</v>
      </c>
      <c r="B497" s="23" t="s">
        <v>3377</v>
      </c>
      <c r="C497" s="28" t="s">
        <v>3403</v>
      </c>
      <c r="D497" s="27" t="s">
        <v>933</v>
      </c>
      <c r="E497" s="43">
        <f ca="1">IF(AW497="Y","Defaulted",IF(OR(IFERROR(_xlfn.XLOOKUP(I497,Library!$J:$J,Library!$P:$P),AK497)=6,IFERROR(_xlfn.XLOOKUP(I497,Library!$J:$J,Library!$P:$P),AK497)=7),"N/A",AO497))</f>
        <v>2</v>
      </c>
      <c r="F497" s="25" t="str">
        <f t="shared" si="95"/>
        <v>N</v>
      </c>
      <c r="G497" s="25" t="str">
        <f t="shared" si="96"/>
        <v>N</v>
      </c>
      <c r="H497" s="23" t="s">
        <v>128</v>
      </c>
      <c r="I497" s="29" t="s">
        <v>2034</v>
      </c>
      <c r="J497" s="44" t="str">
        <f t="shared" ref="J497:J526" si="103">IF(AQ497="Y","存款证",
IF(BF497="Y","应急可转债",
IF(BK497="Government","主权债",
IF(AND(BF497="N",BE497="Y"),"永续债/优先股",
IF(AND(BF497="N",BG497="Y"),"保释债（Bail in feature）",
IF(AND(BF497="N",OR(AY497="Y",AZ497="5")),"可转换/可交换债券",
IF(AND(BF497="N",BE497="N",BG497="N",BH497="Y"),"多担保人债券",
IF(AND(AK497&lt;5,T497="N",V497="N",AX497="N"),"投资级别优先普通债",
IF(AND(AK497&lt;5,OR(T497="Y",V497="Y"),AX497="N"),"投资级别优先可赎回/可售回债",
IF(AND(AK497&lt;5,T497="N",V497="N",AX497="Y"),"投资级别次级普通债",
IF(AND(AK497&lt;5,OR(T497="Y",V497="Y"),AX497="Y"),"投资级别次级可赎回/可售回债",
IF(AND(OR(AK497=5,AK497=6,AK497=7),T497="N",V497="N",AX497="N"),"非投资级/无评级优先普通债",
IF(AND(OR(AK497=5,AK497=6,AK497=7),OR(T497="Y",V497="Y"),AX497="N"),"非投资级/无评级优先可赎回/可售回债",
IF(AND(OR(AK497=5,AK497=6,AK497=7),T497="N",V497="N",AX497="Y"),"非投资级/无评级次级普通债",
IF(AND(OR(AK497=5,AK497=6,AK497=7),OR(T497="Y",V497="Y"),AX497="Y"),"非投资级/无评级次级可赎回/可售回债")))))))))))))))</f>
        <v>主权债</v>
      </c>
      <c r="K497" s="23" t="s">
        <v>3341</v>
      </c>
      <c r="L497" s="29">
        <v>99.83984375</v>
      </c>
      <c r="M497" s="29">
        <v>99.90234375</v>
      </c>
      <c r="N497" s="29">
        <v>4.0388583309077521</v>
      </c>
      <c r="O497" s="29">
        <v>3.2839621742842668</v>
      </c>
      <c r="P497" s="30">
        <v>2.125</v>
      </c>
      <c r="Q497" s="27" t="s">
        <v>107</v>
      </c>
      <c r="R497" s="31">
        <v>2</v>
      </c>
      <c r="S497" s="25" t="s">
        <v>3832</v>
      </c>
      <c r="T497" s="25" t="s">
        <v>128</v>
      </c>
      <c r="U497" s="25" t="s">
        <v>3496</v>
      </c>
      <c r="V497" s="25" t="s">
        <v>128</v>
      </c>
      <c r="W497" s="23" t="s">
        <v>8</v>
      </c>
      <c r="X497" s="23" t="s">
        <v>963</v>
      </c>
      <c r="Y497" s="23" t="s">
        <v>1143</v>
      </c>
      <c r="Z497" s="23" t="s">
        <v>1080</v>
      </c>
      <c r="AA497" s="23" t="s">
        <v>114</v>
      </c>
      <c r="AB497" s="23" t="s">
        <v>108</v>
      </c>
      <c r="AC497" s="23" t="s">
        <v>2328</v>
      </c>
      <c r="AD497" s="25">
        <f t="shared" ca="1" si="101"/>
        <v>8.4931506849315067E-2</v>
      </c>
      <c r="AE497" s="32">
        <v>35362000000</v>
      </c>
      <c r="AF497" s="33">
        <f>VLOOKUP(J497,Library!A:B,2,0)</f>
        <v>1</v>
      </c>
      <c r="AG497" s="33">
        <f>VLOOKUP(J497,Library!A:G,7,0)</f>
        <v>3</v>
      </c>
      <c r="AH497" s="28" t="str">
        <f>VLOOKUP(W497,Library!W:X,2,0)</f>
        <v>N/A</v>
      </c>
      <c r="AI497" s="28">
        <f>VLOOKUP(X497,Library!Y:Z,2,0)</f>
        <v>2</v>
      </c>
      <c r="AJ497" s="28">
        <f>VLOOKUP(Y497,Library!AA:AB,2,0)</f>
        <v>2</v>
      </c>
      <c r="AK497" s="33">
        <f>IF(MAX(AH497,AI497,AJ497)=0,VLOOKUP(I497,Library!$J:$P,7,0),MAX(AH497,AI497,AJ497))</f>
        <v>2</v>
      </c>
      <c r="AL497" s="33">
        <f t="shared" ref="AL497:AL521" ca="1" si="104">IF(AND(AD497&gt;=0,AD497&lt;=1),2,IF(AND(AD497&gt;1,AD497&lt;=5),3,IF(AND(AD497&gt;5,AD497&lt;=10),4,IF(OR(AD497&gt;10,AD497=""),5,""))))</f>
        <v>2</v>
      </c>
      <c r="AM497" s="33">
        <f>VLOOKUP(AB497,Library!T:U,2,0)</f>
        <v>1</v>
      </c>
      <c r="AN497" s="34">
        <f t="shared" ref="AN497:AN521" ca="1" si="105">AF497*0.35+AG497*0.25+AK497*0.25+AL497*0.1+AM497*0.05</f>
        <v>1.85</v>
      </c>
      <c r="AO497" s="33">
        <f t="shared" ref="AO497:AO521" ca="1" si="106">IF(AND(AN497&gt;=1,AN497&lt;=1.45),1,IF(AND(AN497&gt;1.45,AN497&lt;=2.1),2,IF(AND(AN497&gt;2.1,AN497&lt;=2.95),3,IF(AND(AN497&gt;2.95,AN497&lt;=3.65),4,IF(AND(AN497&gt;3.65,AN497&lt;=5),5,"")))))</f>
        <v>2</v>
      </c>
      <c r="AP497" s="28" t="s">
        <v>2712</v>
      </c>
      <c r="AQ497" s="25" t="s">
        <v>128</v>
      </c>
      <c r="AR497" s="28" t="s">
        <v>2713</v>
      </c>
      <c r="AS497" s="28" t="s">
        <v>2714</v>
      </c>
      <c r="AT497" s="28" t="s">
        <v>1710</v>
      </c>
      <c r="AU497" s="23" t="s">
        <v>114</v>
      </c>
      <c r="AV497" s="23" t="s">
        <v>2715</v>
      </c>
      <c r="AW497" s="25" t="s">
        <v>114</v>
      </c>
      <c r="AX497" s="25" t="s">
        <v>128</v>
      </c>
      <c r="AY497" s="25" t="s">
        <v>128</v>
      </c>
      <c r="AZ497" s="25" t="s">
        <v>2777</v>
      </c>
      <c r="BA497" s="25" t="s">
        <v>114</v>
      </c>
      <c r="BB497" s="25" t="s">
        <v>128</v>
      </c>
      <c r="BC497" s="25" t="s">
        <v>128</v>
      </c>
      <c r="BD497" s="25" t="s">
        <v>128</v>
      </c>
      <c r="BE497" s="25" t="s">
        <v>128</v>
      </c>
      <c r="BF497" s="25" t="s">
        <v>128</v>
      </c>
      <c r="BG497" s="25" t="s">
        <v>128</v>
      </c>
      <c r="BH497" s="25" t="s">
        <v>128</v>
      </c>
      <c r="BI497" s="25" t="s">
        <v>2777</v>
      </c>
      <c r="BJ497" s="23" t="s">
        <v>128</v>
      </c>
      <c r="BK497" t="s">
        <v>1110</v>
      </c>
      <c r="BL497" s="23" t="s">
        <v>3377</v>
      </c>
      <c r="BM497" s="28">
        <v>521112600</v>
      </c>
      <c r="BN497" s="72">
        <f t="shared" si="102"/>
        <v>1.4736513771845483E-2</v>
      </c>
    </row>
    <row r="498" spans="1:66" ht="15">
      <c r="A498" s="28">
        <v>494</v>
      </c>
      <c r="B498" s="23" t="s">
        <v>3378</v>
      </c>
      <c r="C498" s="28" t="s">
        <v>3404</v>
      </c>
      <c r="D498" s="27" t="s">
        <v>933</v>
      </c>
      <c r="E498" s="43">
        <f ca="1">IF(AW498="Y","Defaulted",IF(OR(IFERROR(_xlfn.XLOOKUP(I498,Library!$J:$J,Library!$P:$P),AK498)=6,IFERROR(_xlfn.XLOOKUP(I498,Library!$J:$J,Library!$P:$P),AK498)=7),"N/A",AO498))</f>
        <v>2</v>
      </c>
      <c r="F498" s="25" t="str">
        <f t="shared" si="95"/>
        <v>N</v>
      </c>
      <c r="G498" s="25" t="str">
        <f t="shared" si="96"/>
        <v>N</v>
      </c>
      <c r="H498" s="23" t="s">
        <v>128</v>
      </c>
      <c r="I498" s="29" t="s">
        <v>2034</v>
      </c>
      <c r="J498" s="44" t="str">
        <f t="shared" si="103"/>
        <v>主权债</v>
      </c>
      <c r="K498" s="23" t="s">
        <v>3341</v>
      </c>
      <c r="L498" s="29">
        <v>99.06640625</v>
      </c>
      <c r="M498" s="29">
        <v>99.125</v>
      </c>
      <c r="N498" s="29">
        <v>3.7657729992944069</v>
      </c>
      <c r="O498" s="29">
        <v>3.6539654664856687</v>
      </c>
      <c r="P498" s="30">
        <v>2</v>
      </c>
      <c r="Q498" s="27" t="s">
        <v>107</v>
      </c>
      <c r="R498" s="31">
        <v>2</v>
      </c>
      <c r="S498" s="25" t="s">
        <v>3627</v>
      </c>
      <c r="T498" s="25" t="s">
        <v>128</v>
      </c>
      <c r="U498" s="25" t="s">
        <v>3496</v>
      </c>
      <c r="V498" s="25" t="s">
        <v>128</v>
      </c>
      <c r="W498" s="23" t="s">
        <v>8</v>
      </c>
      <c r="X498" s="23" t="s">
        <v>963</v>
      </c>
      <c r="Y498" s="23" t="s">
        <v>1143</v>
      </c>
      <c r="Z498" s="23" t="s">
        <v>1080</v>
      </c>
      <c r="AA498" s="23" t="s">
        <v>114</v>
      </c>
      <c r="AB498" s="23" t="s">
        <v>108</v>
      </c>
      <c r="AC498" s="23" t="s">
        <v>3427</v>
      </c>
      <c r="AD498" s="25">
        <f t="shared" ca="1" si="101"/>
        <v>0.54520547945205478</v>
      </c>
      <c r="AE498" s="32">
        <v>69143000000</v>
      </c>
      <c r="AF498" s="33">
        <f>VLOOKUP(J498,Library!A:B,2,0)</f>
        <v>1</v>
      </c>
      <c r="AG498" s="33">
        <f>VLOOKUP(J498,Library!A:G,7,0)</f>
        <v>3</v>
      </c>
      <c r="AH498" s="28" t="str">
        <f>VLOOKUP(W498,Library!W:X,2,0)</f>
        <v>N/A</v>
      </c>
      <c r="AI498" s="28">
        <f>VLOOKUP(X498,Library!Y:Z,2,0)</f>
        <v>2</v>
      </c>
      <c r="AJ498" s="28">
        <f>VLOOKUP(Y498,Library!AA:AB,2,0)</f>
        <v>2</v>
      </c>
      <c r="AK498" s="33">
        <f>IF(MAX(AH498,AI498,AJ498)=0,VLOOKUP(I498,Library!$J:$P,7,0),MAX(AH498,AI498,AJ498))</f>
        <v>2</v>
      </c>
      <c r="AL498" s="33">
        <f t="shared" ca="1" si="104"/>
        <v>2</v>
      </c>
      <c r="AM498" s="33">
        <f>VLOOKUP(AB498,Library!T:U,2,0)</f>
        <v>1</v>
      </c>
      <c r="AN498" s="34">
        <f t="shared" ca="1" si="105"/>
        <v>1.85</v>
      </c>
      <c r="AO498" s="33">
        <f t="shared" ca="1" si="106"/>
        <v>2</v>
      </c>
      <c r="AP498" s="28" t="s">
        <v>2712</v>
      </c>
      <c r="AQ498" s="25" t="s">
        <v>128</v>
      </c>
      <c r="AR498" s="28" t="s">
        <v>2713</v>
      </c>
      <c r="AS498" s="28" t="s">
        <v>2714</v>
      </c>
      <c r="AT498" s="28" t="s">
        <v>1710</v>
      </c>
      <c r="AU498" s="23" t="s">
        <v>114</v>
      </c>
      <c r="AV498" s="23" t="s">
        <v>2715</v>
      </c>
      <c r="AW498" s="25" t="s">
        <v>114</v>
      </c>
      <c r="AX498" s="25" t="s">
        <v>128</v>
      </c>
      <c r="AY498" s="25" t="s">
        <v>128</v>
      </c>
      <c r="AZ498" s="25" t="s">
        <v>2777</v>
      </c>
      <c r="BA498" s="25" t="s">
        <v>114</v>
      </c>
      <c r="BB498" s="25" t="s">
        <v>128</v>
      </c>
      <c r="BC498" s="25" t="s">
        <v>128</v>
      </c>
      <c r="BD498" s="25" t="s">
        <v>128</v>
      </c>
      <c r="BE498" s="25" t="s">
        <v>128</v>
      </c>
      <c r="BF498" s="25" t="s">
        <v>128</v>
      </c>
      <c r="BG498" s="25" t="s">
        <v>128</v>
      </c>
      <c r="BH498" s="25" t="s">
        <v>128</v>
      </c>
      <c r="BI498" s="25" t="s">
        <v>2777</v>
      </c>
      <c r="BJ498" s="23" t="s">
        <v>128</v>
      </c>
      <c r="BK498" t="s">
        <v>1110</v>
      </c>
      <c r="BL498" s="23" t="s">
        <v>3378</v>
      </c>
      <c r="BM498" s="28">
        <v>1485157500</v>
      </c>
      <c r="BN498" s="72">
        <f t="shared" si="102"/>
        <v>2.1479506240689585E-2</v>
      </c>
    </row>
    <row r="499" spans="1:66" ht="15">
      <c r="A499" s="28">
        <v>495</v>
      </c>
      <c r="B499" s="23" t="s">
        <v>3379</v>
      </c>
      <c r="C499" s="28" t="s">
        <v>3405</v>
      </c>
      <c r="D499" s="27" t="s">
        <v>933</v>
      </c>
      <c r="E499" s="43">
        <f ca="1">IF(AW499="Y","Defaulted",IF(OR(IFERROR(_xlfn.XLOOKUP(I499,Library!$J:$J,Library!$P:$P),AK499)=6,IFERROR(_xlfn.XLOOKUP(I499,Library!$J:$J,Library!$P:$P),AK499)=7),"N/A",AO499))</f>
        <v>2</v>
      </c>
      <c r="F499" s="25" t="str">
        <f t="shared" si="95"/>
        <v>N</v>
      </c>
      <c r="G499" s="25" t="str">
        <f t="shared" si="96"/>
        <v>N</v>
      </c>
      <c r="H499" s="23" t="s">
        <v>128</v>
      </c>
      <c r="I499" s="29" t="s">
        <v>2034</v>
      </c>
      <c r="J499" s="44" t="str">
        <f t="shared" si="103"/>
        <v>主权债</v>
      </c>
      <c r="K499" s="23" t="s">
        <v>3341</v>
      </c>
      <c r="L499" s="29">
        <v>98.4375</v>
      </c>
      <c r="M499" s="29">
        <v>98.49609375</v>
      </c>
      <c r="N499" s="29">
        <v>3.7992860299734805</v>
      </c>
      <c r="O499" s="29">
        <v>3.7261979600631383</v>
      </c>
      <c r="P499" s="30">
        <v>1.875</v>
      </c>
      <c r="Q499" s="27" t="s">
        <v>107</v>
      </c>
      <c r="R499" s="31">
        <v>2</v>
      </c>
      <c r="S499" s="25" t="s">
        <v>3693</v>
      </c>
      <c r="T499" s="25" t="s">
        <v>128</v>
      </c>
      <c r="U499" s="25" t="s">
        <v>3496</v>
      </c>
      <c r="V499" s="25" t="s">
        <v>128</v>
      </c>
      <c r="W499" s="23" t="s">
        <v>8</v>
      </c>
      <c r="X499" s="23" t="s">
        <v>963</v>
      </c>
      <c r="Y499" s="23" t="s">
        <v>1143</v>
      </c>
      <c r="Z499" s="23" t="s">
        <v>1080</v>
      </c>
      <c r="AA499" s="23" t="s">
        <v>114</v>
      </c>
      <c r="AB499" s="23" t="s">
        <v>108</v>
      </c>
      <c r="AC499" s="23" t="s">
        <v>2087</v>
      </c>
      <c r="AD499" s="25">
        <f t="shared" ca="1" si="101"/>
        <v>0.83287671232876714</v>
      </c>
      <c r="AE499" s="32">
        <v>62080000000</v>
      </c>
      <c r="AF499" s="33">
        <f>VLOOKUP(J499,Library!A:B,2,0)</f>
        <v>1</v>
      </c>
      <c r="AG499" s="33">
        <f>VLOOKUP(J499,Library!A:G,7,0)</f>
        <v>3</v>
      </c>
      <c r="AH499" s="28" t="str">
        <f>VLOOKUP(W499,Library!W:X,2,0)</f>
        <v>N/A</v>
      </c>
      <c r="AI499" s="28">
        <f>VLOOKUP(X499,Library!Y:Z,2,0)</f>
        <v>2</v>
      </c>
      <c r="AJ499" s="28">
        <f>VLOOKUP(Y499,Library!AA:AB,2,0)</f>
        <v>2</v>
      </c>
      <c r="AK499" s="33">
        <f>IF(MAX(AH499,AI499,AJ499)=0,VLOOKUP(I499,Library!$J:$P,7,0),MAX(AH499,AI499,AJ499))</f>
        <v>2</v>
      </c>
      <c r="AL499" s="33">
        <f t="shared" ca="1" si="104"/>
        <v>2</v>
      </c>
      <c r="AM499" s="33">
        <f>VLOOKUP(AB499,Library!T:U,2,0)</f>
        <v>1</v>
      </c>
      <c r="AN499" s="34">
        <f t="shared" ca="1" si="105"/>
        <v>1.85</v>
      </c>
      <c r="AO499" s="33">
        <f t="shared" ca="1" si="106"/>
        <v>2</v>
      </c>
      <c r="AP499" s="28" t="s">
        <v>547</v>
      </c>
      <c r="AQ499" s="25" t="s">
        <v>128</v>
      </c>
      <c r="AR499" s="28" t="s">
        <v>2713</v>
      </c>
      <c r="AS499" s="28" t="s">
        <v>2714</v>
      </c>
      <c r="AT499" s="28" t="s">
        <v>1710</v>
      </c>
      <c r="AU499" s="23" t="s">
        <v>114</v>
      </c>
      <c r="AV499" s="23" t="s">
        <v>2715</v>
      </c>
      <c r="AW499" s="25" t="s">
        <v>114</v>
      </c>
      <c r="AX499" s="25" t="s">
        <v>128</v>
      </c>
      <c r="AY499" s="25" t="s">
        <v>128</v>
      </c>
      <c r="AZ499" s="25" t="s">
        <v>2777</v>
      </c>
      <c r="BA499" s="25" t="s">
        <v>114</v>
      </c>
      <c r="BB499" s="25" t="s">
        <v>128</v>
      </c>
      <c r="BC499" s="25" t="s">
        <v>128</v>
      </c>
      <c r="BD499" s="25" t="s">
        <v>128</v>
      </c>
      <c r="BE499" s="25" t="s">
        <v>128</v>
      </c>
      <c r="BF499" s="25" t="s">
        <v>128</v>
      </c>
      <c r="BG499" s="25" t="s">
        <v>128</v>
      </c>
      <c r="BH499" s="25" t="s">
        <v>128</v>
      </c>
      <c r="BI499" s="25" t="s">
        <v>2777</v>
      </c>
      <c r="BJ499" s="23" t="s">
        <v>128</v>
      </c>
      <c r="BK499" t="s">
        <v>1110</v>
      </c>
      <c r="BL499" s="23" t="s">
        <v>3379</v>
      </c>
      <c r="BM499" s="28">
        <v>5833410900</v>
      </c>
      <c r="BN499" s="72">
        <f t="shared" si="102"/>
        <v>9.3966026095360825E-2</v>
      </c>
    </row>
    <row r="500" spans="1:66" ht="15">
      <c r="A500" s="28">
        <v>496</v>
      </c>
      <c r="B500" s="23" t="s">
        <v>3380</v>
      </c>
      <c r="C500" s="28" t="s">
        <v>3406</v>
      </c>
      <c r="D500" s="27" t="s">
        <v>933</v>
      </c>
      <c r="E500" s="43">
        <f ca="1">IF(AW500="Y","Defaulted",IF(OR(IFERROR(_xlfn.XLOOKUP(I500,Library!$J:$J,Library!$P:$P),AK500)=6,IFERROR(_xlfn.XLOOKUP(I500,Library!$J:$J,Library!$P:$P),AK500)=7),"N/A",AO500))</f>
        <v>2</v>
      </c>
      <c r="F500" s="25" t="str">
        <f t="shared" si="95"/>
        <v>N</v>
      </c>
      <c r="G500" s="25" t="str">
        <f t="shared" si="96"/>
        <v>N</v>
      </c>
      <c r="H500" s="23" t="s">
        <v>128</v>
      </c>
      <c r="I500" s="29" t="s">
        <v>2034</v>
      </c>
      <c r="J500" s="44" t="str">
        <f t="shared" si="103"/>
        <v>主权债</v>
      </c>
      <c r="K500" s="23" t="s">
        <v>3341</v>
      </c>
      <c r="L500" s="29">
        <v>98.51171875</v>
      </c>
      <c r="M500" s="29">
        <v>98.5703125</v>
      </c>
      <c r="N500" s="29">
        <v>3.84964559889886</v>
      </c>
      <c r="O500" s="29">
        <v>3.7909437505916541</v>
      </c>
      <c r="P500" s="30">
        <v>2.375</v>
      </c>
      <c r="Q500" s="27" t="s">
        <v>107</v>
      </c>
      <c r="R500" s="31">
        <v>2</v>
      </c>
      <c r="S500" s="25" t="s">
        <v>3627</v>
      </c>
      <c r="T500" s="25" t="s">
        <v>128</v>
      </c>
      <c r="U500" s="25" t="s">
        <v>3496</v>
      </c>
      <c r="V500" s="25" t="s">
        <v>128</v>
      </c>
      <c r="W500" s="23" t="s">
        <v>8</v>
      </c>
      <c r="X500" s="23" t="s">
        <v>963</v>
      </c>
      <c r="Y500" s="23" t="s">
        <v>1143</v>
      </c>
      <c r="Z500" s="23" t="s">
        <v>1080</v>
      </c>
      <c r="AA500" s="23" t="s">
        <v>114</v>
      </c>
      <c r="AB500" s="23" t="s">
        <v>108</v>
      </c>
      <c r="AC500" s="23" t="s">
        <v>3428</v>
      </c>
      <c r="AD500" s="25">
        <f t="shared" ca="1" si="101"/>
        <v>1.0410958904109588</v>
      </c>
      <c r="AE500" s="32">
        <v>71050000000</v>
      </c>
      <c r="AF500" s="33">
        <f>VLOOKUP(J500,Library!A:B,2,0)</f>
        <v>1</v>
      </c>
      <c r="AG500" s="33">
        <f>VLOOKUP(J500,Library!A:G,7,0)</f>
        <v>3</v>
      </c>
      <c r="AH500" s="28" t="str">
        <f>VLOOKUP(W500,Library!W:X,2,0)</f>
        <v>N/A</v>
      </c>
      <c r="AI500" s="28">
        <f>VLOOKUP(X500,Library!Y:Z,2,0)</f>
        <v>2</v>
      </c>
      <c r="AJ500" s="28">
        <f>VLOOKUP(Y500,Library!AA:AB,2,0)</f>
        <v>2</v>
      </c>
      <c r="AK500" s="33">
        <f>IF(MAX(AH500,AI500,AJ500)=0,VLOOKUP(I500,Library!$J:$P,7,0),MAX(AH500,AI500,AJ500))</f>
        <v>2</v>
      </c>
      <c r="AL500" s="33">
        <f t="shared" ca="1" si="104"/>
        <v>3</v>
      </c>
      <c r="AM500" s="33">
        <f>VLOOKUP(AB500,Library!T:U,2,0)</f>
        <v>1</v>
      </c>
      <c r="AN500" s="34">
        <f t="shared" ca="1" si="105"/>
        <v>1.9500000000000002</v>
      </c>
      <c r="AO500" s="33">
        <f t="shared" ca="1" si="106"/>
        <v>2</v>
      </c>
      <c r="AP500" s="28" t="s">
        <v>2712</v>
      </c>
      <c r="AQ500" s="25" t="s">
        <v>128</v>
      </c>
      <c r="AR500" s="28" t="s">
        <v>2713</v>
      </c>
      <c r="AS500" s="28" t="s">
        <v>2714</v>
      </c>
      <c r="AT500" s="28" t="s">
        <v>1710</v>
      </c>
      <c r="AU500" s="23" t="s">
        <v>114</v>
      </c>
      <c r="AV500" s="23" t="s">
        <v>2715</v>
      </c>
      <c r="AW500" s="25" t="s">
        <v>114</v>
      </c>
      <c r="AX500" s="25" t="s">
        <v>128</v>
      </c>
      <c r="AY500" s="25" t="s">
        <v>128</v>
      </c>
      <c r="AZ500" s="25" t="s">
        <v>2777</v>
      </c>
      <c r="BA500" s="25" t="s">
        <v>114</v>
      </c>
      <c r="BB500" s="25" t="s">
        <v>128</v>
      </c>
      <c r="BC500" s="25" t="s">
        <v>128</v>
      </c>
      <c r="BD500" s="25" t="s">
        <v>128</v>
      </c>
      <c r="BE500" s="25" t="s">
        <v>128</v>
      </c>
      <c r="BF500" s="25" t="s">
        <v>128</v>
      </c>
      <c r="BG500" s="25" t="s">
        <v>128</v>
      </c>
      <c r="BH500" s="25" t="s">
        <v>128</v>
      </c>
      <c r="BI500" s="25" t="s">
        <v>2777</v>
      </c>
      <c r="BJ500" s="23" t="s">
        <v>128</v>
      </c>
      <c r="BK500" t="s">
        <v>1110</v>
      </c>
      <c r="BL500" s="23" t="s">
        <v>3380</v>
      </c>
      <c r="BM500" s="28">
        <v>3064615200</v>
      </c>
      <c r="BN500" s="72">
        <f t="shared" si="102"/>
        <v>4.313321885995778E-2</v>
      </c>
    </row>
    <row r="501" spans="1:66" ht="15">
      <c r="A501" s="28">
        <v>497</v>
      </c>
      <c r="B501" s="23" t="s">
        <v>3381</v>
      </c>
      <c r="C501" s="28" t="s">
        <v>3407</v>
      </c>
      <c r="D501" s="27" t="s">
        <v>933</v>
      </c>
      <c r="E501" s="43">
        <f ca="1">IF(AW501="Y","Defaulted",IF(OR(IFERROR(_xlfn.XLOOKUP(I501,Library!$J:$J,Library!$P:$P),AK501)=6,IFERROR(_xlfn.XLOOKUP(I501,Library!$J:$J,Library!$P:$P),AK501)=7),"N/A",AO501))</f>
        <v>2</v>
      </c>
      <c r="F501" s="25" t="str">
        <f t="shared" si="95"/>
        <v>N</v>
      </c>
      <c r="G501" s="25" t="str">
        <f t="shared" si="96"/>
        <v>N</v>
      </c>
      <c r="H501" s="23" t="s">
        <v>128</v>
      </c>
      <c r="I501" s="29" t="s">
        <v>2034</v>
      </c>
      <c r="J501" s="44" t="str">
        <f t="shared" si="103"/>
        <v>主权债</v>
      </c>
      <c r="K501" s="23" t="s">
        <v>3341</v>
      </c>
      <c r="L501" s="29">
        <v>100.27734375</v>
      </c>
      <c r="M501" s="29">
        <v>100.3046875</v>
      </c>
      <c r="N501" s="29">
        <v>3.9195793605064684</v>
      </c>
      <c r="O501" s="29">
        <v>3.8995822519546843</v>
      </c>
      <c r="P501" s="30">
        <v>4.125</v>
      </c>
      <c r="Q501" s="27" t="s">
        <v>107</v>
      </c>
      <c r="R501" s="31">
        <v>2</v>
      </c>
      <c r="S501" s="25" t="s">
        <v>3581</v>
      </c>
      <c r="T501" s="25" t="s">
        <v>128</v>
      </c>
      <c r="U501" s="25" t="s">
        <v>3496</v>
      </c>
      <c r="V501" s="25" t="s">
        <v>128</v>
      </c>
      <c r="W501" s="23" t="s">
        <v>8</v>
      </c>
      <c r="X501" s="23" t="s">
        <v>963</v>
      </c>
      <c r="Y501" s="23" t="s">
        <v>1143</v>
      </c>
      <c r="Z501" s="23" t="s">
        <v>1080</v>
      </c>
      <c r="AA501" s="23" t="s">
        <v>114</v>
      </c>
      <c r="AB501" s="23" t="s">
        <v>108</v>
      </c>
      <c r="AC501" s="23" t="s">
        <v>2314</v>
      </c>
      <c r="AD501" s="25">
        <f t="shared" ca="1" si="101"/>
        <v>1.4191780821917808</v>
      </c>
      <c r="AE501" s="32">
        <v>44000000000</v>
      </c>
      <c r="AF501" s="33">
        <f>VLOOKUP(J501,Library!A:B,2,0)</f>
        <v>1</v>
      </c>
      <c r="AG501" s="33">
        <f>VLOOKUP(J501,Library!A:G,7,0)</f>
        <v>3</v>
      </c>
      <c r="AH501" s="28" t="str">
        <f>VLOOKUP(W501,Library!W:X,2,0)</f>
        <v>N/A</v>
      </c>
      <c r="AI501" s="28">
        <f>VLOOKUP(X501,Library!Y:Z,2,0)</f>
        <v>2</v>
      </c>
      <c r="AJ501" s="28">
        <f>VLOOKUP(Y501,Library!AA:AB,2,0)</f>
        <v>2</v>
      </c>
      <c r="AK501" s="33">
        <f>IF(MAX(AH501,AI501,AJ501)=0,VLOOKUP(I501,Library!$J:$P,7,0),MAX(AH501,AI501,AJ501))</f>
        <v>2</v>
      </c>
      <c r="AL501" s="33">
        <f t="shared" ca="1" si="104"/>
        <v>3</v>
      </c>
      <c r="AM501" s="33">
        <f>VLOOKUP(AB501,Library!T:U,2,0)</f>
        <v>1</v>
      </c>
      <c r="AN501" s="34">
        <f t="shared" ca="1" si="105"/>
        <v>1.9500000000000002</v>
      </c>
      <c r="AO501" s="33">
        <f t="shared" ca="1" si="106"/>
        <v>2</v>
      </c>
      <c r="AP501" s="28" t="s">
        <v>547</v>
      </c>
      <c r="AQ501" s="25" t="s">
        <v>128</v>
      </c>
      <c r="AR501" s="28" t="s">
        <v>2713</v>
      </c>
      <c r="AS501" s="28" t="s">
        <v>2714</v>
      </c>
      <c r="AT501" s="28" t="s">
        <v>1710</v>
      </c>
      <c r="AU501" s="23" t="s">
        <v>114</v>
      </c>
      <c r="AV501" s="23" t="s">
        <v>2715</v>
      </c>
      <c r="AW501" s="25" t="s">
        <v>114</v>
      </c>
      <c r="AX501" s="25" t="s">
        <v>128</v>
      </c>
      <c r="AY501" s="25" t="s">
        <v>128</v>
      </c>
      <c r="AZ501" s="25" t="s">
        <v>2777</v>
      </c>
      <c r="BA501" s="25" t="s">
        <v>114</v>
      </c>
      <c r="BB501" s="25" t="s">
        <v>128</v>
      </c>
      <c r="BC501" s="25" t="s">
        <v>128</v>
      </c>
      <c r="BD501" s="25" t="s">
        <v>128</v>
      </c>
      <c r="BE501" s="25" t="s">
        <v>128</v>
      </c>
      <c r="BF501" s="25" t="s">
        <v>128</v>
      </c>
      <c r="BG501" s="25" t="s">
        <v>128</v>
      </c>
      <c r="BH501" s="25" t="s">
        <v>128</v>
      </c>
      <c r="BI501" s="25" t="s">
        <v>2777</v>
      </c>
      <c r="BJ501" s="23" t="s">
        <v>128</v>
      </c>
      <c r="BK501" t="s">
        <v>1110</v>
      </c>
      <c r="BL501" s="23" t="s">
        <v>3381</v>
      </c>
      <c r="BM501" s="28">
        <v>1413298800</v>
      </c>
      <c r="BN501" s="72">
        <f t="shared" si="102"/>
        <v>3.2120427272727271E-2</v>
      </c>
    </row>
    <row r="502" spans="1:66" ht="15">
      <c r="A502" s="28">
        <v>498</v>
      </c>
      <c r="B502" s="23" t="s">
        <v>3382</v>
      </c>
      <c r="C502" s="28" t="s">
        <v>3408</v>
      </c>
      <c r="D502" s="27" t="s">
        <v>933</v>
      </c>
      <c r="E502" s="43">
        <f ca="1">IF(AW502="Y","Defaulted",IF(OR(IFERROR(_xlfn.XLOOKUP(I502,Library!$J:$J,Library!$P:$P),AK502)=6,IFERROR(_xlfn.XLOOKUP(I502,Library!$J:$J,Library!$P:$P),AK502)=7),"N/A",AO502))</f>
        <v>2</v>
      </c>
      <c r="F502" s="25" t="str">
        <f t="shared" si="95"/>
        <v>N</v>
      </c>
      <c r="G502" s="25" t="str">
        <f t="shared" si="96"/>
        <v>N</v>
      </c>
      <c r="H502" s="23" t="s">
        <v>128</v>
      </c>
      <c r="I502" s="29" t="s">
        <v>2034</v>
      </c>
      <c r="J502" s="44" t="str">
        <f t="shared" si="103"/>
        <v>主权债</v>
      </c>
      <c r="K502" s="23" t="s">
        <v>3341</v>
      </c>
      <c r="L502" s="29">
        <v>97.4921875</v>
      </c>
      <c r="M502" s="29">
        <v>97.53515625</v>
      </c>
      <c r="N502" s="29">
        <v>3.9453107423394305</v>
      </c>
      <c r="O502" s="29">
        <v>3.9157695115647173</v>
      </c>
      <c r="P502" s="30">
        <v>2.25</v>
      </c>
      <c r="Q502" s="27" t="s">
        <v>107</v>
      </c>
      <c r="R502" s="31">
        <v>2</v>
      </c>
      <c r="S502" s="25" t="s">
        <v>3627</v>
      </c>
      <c r="T502" s="25" t="s">
        <v>128</v>
      </c>
      <c r="U502" s="25" t="s">
        <v>3496</v>
      </c>
      <c r="V502" s="25" t="s">
        <v>128</v>
      </c>
      <c r="W502" s="23" t="s">
        <v>8</v>
      </c>
      <c r="X502" s="23" t="s">
        <v>963</v>
      </c>
      <c r="Y502" s="23" t="s">
        <v>1143</v>
      </c>
      <c r="Z502" s="23" t="s">
        <v>1080</v>
      </c>
      <c r="AA502" s="23" t="s">
        <v>114</v>
      </c>
      <c r="AB502" s="23" t="s">
        <v>108</v>
      </c>
      <c r="AC502" s="23" t="s">
        <v>3429</v>
      </c>
      <c r="AD502" s="25">
        <f t="shared" ca="1" si="101"/>
        <v>1.5452054794520549</v>
      </c>
      <c r="AE502" s="32">
        <v>66474000000</v>
      </c>
      <c r="AF502" s="33">
        <f>VLOOKUP(J502,Library!A:B,2,0)</f>
        <v>1</v>
      </c>
      <c r="AG502" s="33">
        <f>VLOOKUP(J502,Library!A:G,7,0)</f>
        <v>3</v>
      </c>
      <c r="AH502" s="28" t="str">
        <f>VLOOKUP(W502,Library!W:X,2,0)</f>
        <v>N/A</v>
      </c>
      <c r="AI502" s="28">
        <f>VLOOKUP(X502,Library!Y:Z,2,0)</f>
        <v>2</v>
      </c>
      <c r="AJ502" s="28">
        <f>VLOOKUP(Y502,Library!AA:AB,2,0)</f>
        <v>2</v>
      </c>
      <c r="AK502" s="33">
        <f>IF(MAX(AH502,AI502,AJ502)=0,VLOOKUP(I502,Library!$J:$P,7,0),MAX(AH502,AI502,AJ502))</f>
        <v>2</v>
      </c>
      <c r="AL502" s="33">
        <f t="shared" ca="1" si="104"/>
        <v>3</v>
      </c>
      <c r="AM502" s="33">
        <f>VLOOKUP(AB502,Library!T:U,2,0)</f>
        <v>1</v>
      </c>
      <c r="AN502" s="34">
        <f t="shared" ca="1" si="105"/>
        <v>1.9500000000000002</v>
      </c>
      <c r="AO502" s="33">
        <f t="shared" ca="1" si="106"/>
        <v>2</v>
      </c>
      <c r="AP502" s="28" t="s">
        <v>2712</v>
      </c>
      <c r="AQ502" s="25" t="s">
        <v>128</v>
      </c>
      <c r="AR502" s="28" t="s">
        <v>2713</v>
      </c>
      <c r="AS502" s="28" t="s">
        <v>2714</v>
      </c>
      <c r="AT502" s="28" t="s">
        <v>1710</v>
      </c>
      <c r="AU502" s="23" t="s">
        <v>114</v>
      </c>
      <c r="AV502" s="23" t="s">
        <v>2715</v>
      </c>
      <c r="AW502" s="25" t="s">
        <v>114</v>
      </c>
      <c r="AX502" s="25" t="s">
        <v>128</v>
      </c>
      <c r="AY502" s="25" t="s">
        <v>128</v>
      </c>
      <c r="AZ502" s="25" t="s">
        <v>2777</v>
      </c>
      <c r="BA502" s="25" t="s">
        <v>114</v>
      </c>
      <c r="BB502" s="25" t="s">
        <v>128</v>
      </c>
      <c r="BC502" s="25" t="s">
        <v>128</v>
      </c>
      <c r="BD502" s="25" t="s">
        <v>128</v>
      </c>
      <c r="BE502" s="25" t="s">
        <v>128</v>
      </c>
      <c r="BF502" s="25" t="s">
        <v>128</v>
      </c>
      <c r="BG502" s="25" t="s">
        <v>128</v>
      </c>
      <c r="BH502" s="25" t="s">
        <v>128</v>
      </c>
      <c r="BI502" s="25" t="s">
        <v>2777</v>
      </c>
      <c r="BJ502" s="23" t="s">
        <v>128</v>
      </c>
      <c r="BK502" t="s">
        <v>1110</v>
      </c>
      <c r="BL502" s="23" t="s">
        <v>3382</v>
      </c>
      <c r="BM502" s="28">
        <v>3060253300</v>
      </c>
      <c r="BN502" s="72">
        <f t="shared" si="102"/>
        <v>4.6036845984896352E-2</v>
      </c>
    </row>
    <row r="503" spans="1:66" ht="15">
      <c r="A503" s="28">
        <v>499</v>
      </c>
      <c r="B503" s="23" t="s">
        <v>3383</v>
      </c>
      <c r="C503" s="28" t="s">
        <v>3409</v>
      </c>
      <c r="D503" s="27" t="s">
        <v>933</v>
      </c>
      <c r="E503" s="43">
        <f ca="1">IF(AW503="Y","Defaulted",IF(OR(IFERROR(_xlfn.XLOOKUP(I503,Library!$J:$J,Library!$P:$P),AK503)=6,IFERROR(_xlfn.XLOOKUP(I503,Library!$J:$J,Library!$P:$P),AK503)=7),"N/A",AO503))</f>
        <v>2</v>
      </c>
      <c r="F503" s="25" t="str">
        <f t="shared" si="95"/>
        <v>N</v>
      </c>
      <c r="G503" s="25" t="str">
        <f t="shared" si="96"/>
        <v>N</v>
      </c>
      <c r="H503" s="23" t="s">
        <v>128</v>
      </c>
      <c r="I503" s="29" t="s">
        <v>2034</v>
      </c>
      <c r="J503" s="44" t="str">
        <f t="shared" si="103"/>
        <v>主权债</v>
      </c>
      <c r="K503" s="23" t="s">
        <v>3341</v>
      </c>
      <c r="L503" s="29">
        <v>97.9296875</v>
      </c>
      <c r="M503" s="29">
        <v>97.97265625</v>
      </c>
      <c r="N503" s="29">
        <v>3.9556859407608309</v>
      </c>
      <c r="O503" s="29">
        <v>3.9303007741666574</v>
      </c>
      <c r="P503" s="30">
        <v>2.75</v>
      </c>
      <c r="Q503" s="27" t="s">
        <v>107</v>
      </c>
      <c r="R503" s="31">
        <v>2</v>
      </c>
      <c r="S503" s="25" t="s">
        <v>3620</v>
      </c>
      <c r="T503" s="25" t="s">
        <v>128</v>
      </c>
      <c r="U503" s="25" t="s">
        <v>3496</v>
      </c>
      <c r="V503" s="25" t="s">
        <v>128</v>
      </c>
      <c r="W503" s="23" t="s">
        <v>8</v>
      </c>
      <c r="X503" s="23" t="s">
        <v>963</v>
      </c>
      <c r="Y503" s="23" t="s">
        <v>1143</v>
      </c>
      <c r="Z503" s="23" t="s">
        <v>1080</v>
      </c>
      <c r="AA503" s="23" t="s">
        <v>114</v>
      </c>
      <c r="AB503" s="23" t="s">
        <v>108</v>
      </c>
      <c r="AC503" s="23" t="s">
        <v>3430</v>
      </c>
      <c r="AD503" s="25">
        <f t="shared" ca="1" si="101"/>
        <v>1.7972602739726027</v>
      </c>
      <c r="AE503" s="32">
        <v>70572000000</v>
      </c>
      <c r="AF503" s="33">
        <f>VLOOKUP(J503,Library!A:B,2,0)</f>
        <v>1</v>
      </c>
      <c r="AG503" s="33">
        <f>VLOOKUP(J503,Library!A:G,7,0)</f>
        <v>3</v>
      </c>
      <c r="AH503" s="28" t="str">
        <f>VLOOKUP(W503,Library!W:X,2,0)</f>
        <v>N/A</v>
      </c>
      <c r="AI503" s="28">
        <f>VLOOKUP(X503,Library!Y:Z,2,0)</f>
        <v>2</v>
      </c>
      <c r="AJ503" s="28">
        <f>VLOOKUP(Y503,Library!AA:AB,2,0)</f>
        <v>2</v>
      </c>
      <c r="AK503" s="33">
        <f>IF(MAX(AH503,AI503,AJ503)=0,VLOOKUP(I503,Library!$J:$P,7,0),MAX(AH503,AI503,AJ503))</f>
        <v>2</v>
      </c>
      <c r="AL503" s="33">
        <f t="shared" ca="1" si="104"/>
        <v>3</v>
      </c>
      <c r="AM503" s="33">
        <f>VLOOKUP(AB503,Library!T:U,2,0)</f>
        <v>1</v>
      </c>
      <c r="AN503" s="34">
        <f t="shared" ca="1" si="105"/>
        <v>1.9500000000000002</v>
      </c>
      <c r="AO503" s="33">
        <f t="shared" ca="1" si="106"/>
        <v>2</v>
      </c>
      <c r="AP503" s="28" t="s">
        <v>547</v>
      </c>
      <c r="AQ503" s="25" t="s">
        <v>128</v>
      </c>
      <c r="AR503" s="28" t="s">
        <v>2713</v>
      </c>
      <c r="AS503" s="28" t="s">
        <v>2714</v>
      </c>
      <c r="AT503" s="28" t="s">
        <v>1710</v>
      </c>
      <c r="AU503" s="23" t="s">
        <v>114</v>
      </c>
      <c r="AV503" s="23" t="s">
        <v>2715</v>
      </c>
      <c r="AW503" s="25" t="s">
        <v>114</v>
      </c>
      <c r="AX503" s="25" t="s">
        <v>128</v>
      </c>
      <c r="AY503" s="25" t="s">
        <v>128</v>
      </c>
      <c r="AZ503" s="25" t="s">
        <v>2777</v>
      </c>
      <c r="BA503" s="25" t="s">
        <v>114</v>
      </c>
      <c r="BB503" s="25" t="s">
        <v>128</v>
      </c>
      <c r="BC503" s="25" t="s">
        <v>128</v>
      </c>
      <c r="BD503" s="25" t="s">
        <v>128</v>
      </c>
      <c r="BE503" s="25" t="s">
        <v>128</v>
      </c>
      <c r="BF503" s="25" t="s">
        <v>128</v>
      </c>
      <c r="BG503" s="25" t="s">
        <v>128</v>
      </c>
      <c r="BH503" s="25" t="s">
        <v>128</v>
      </c>
      <c r="BI503" s="25" t="s">
        <v>2777</v>
      </c>
      <c r="BJ503" s="23" t="s">
        <v>128</v>
      </c>
      <c r="BK503" t="s">
        <v>1110</v>
      </c>
      <c r="BL503" s="23" t="s">
        <v>3383</v>
      </c>
      <c r="BM503" s="28">
        <v>3357228400</v>
      </c>
      <c r="BN503" s="72">
        <f t="shared" si="102"/>
        <v>4.7571677152411722E-2</v>
      </c>
    </row>
    <row r="504" spans="1:66" ht="15">
      <c r="A504" s="28">
        <v>500</v>
      </c>
      <c r="B504" s="23" t="s">
        <v>3384</v>
      </c>
      <c r="C504" s="28" t="s">
        <v>3410</v>
      </c>
      <c r="D504" s="27" t="s">
        <v>933</v>
      </c>
      <c r="E504" s="43">
        <f ca="1">IF(AW504="Y","Defaulted",IF(OR(IFERROR(_xlfn.XLOOKUP(I504,Library!$J:$J,Library!$P:$P),AK504)=6,IFERROR(_xlfn.XLOOKUP(I504,Library!$J:$J,Library!$P:$P),AK504)=7),"N/A",AO504))</f>
        <v>2</v>
      </c>
      <c r="F504" s="25" t="str">
        <f t="shared" si="95"/>
        <v>N</v>
      </c>
      <c r="G504" s="25" t="str">
        <f t="shared" si="96"/>
        <v>N</v>
      </c>
      <c r="H504" s="23" t="s">
        <v>128</v>
      </c>
      <c r="I504" s="29" t="s">
        <v>2034</v>
      </c>
      <c r="J504" s="44" t="str">
        <f t="shared" si="103"/>
        <v>主权债</v>
      </c>
      <c r="K504" s="23" t="s">
        <v>3341</v>
      </c>
      <c r="L504" s="29">
        <v>94.4296875</v>
      </c>
      <c r="M504" s="29">
        <v>94.484375</v>
      </c>
      <c r="N504" s="29">
        <v>3.9585268512317997</v>
      </c>
      <c r="O504" s="29">
        <v>3.9309784171931201</v>
      </c>
      <c r="P504" s="30">
        <v>1.25</v>
      </c>
      <c r="Q504" s="27" t="s">
        <v>107</v>
      </c>
      <c r="R504" s="31">
        <v>2</v>
      </c>
      <c r="S504" s="25" t="s">
        <v>3695</v>
      </c>
      <c r="T504" s="25" t="s">
        <v>128</v>
      </c>
      <c r="U504" s="25" t="s">
        <v>3496</v>
      </c>
      <c r="V504" s="25" t="s">
        <v>128</v>
      </c>
      <c r="W504" s="23" t="s">
        <v>8</v>
      </c>
      <c r="X504" s="23" t="s">
        <v>963</v>
      </c>
      <c r="Y504" s="23" t="s">
        <v>1143</v>
      </c>
      <c r="Z504" s="23" t="s">
        <v>1080</v>
      </c>
      <c r="AA504" s="23" t="s">
        <v>114</v>
      </c>
      <c r="AB504" s="23" t="s">
        <v>108</v>
      </c>
      <c r="AC504" s="23" t="s">
        <v>3431</v>
      </c>
      <c r="AD504" s="25">
        <f t="shared" ca="1" si="101"/>
        <v>2.1698630136986301</v>
      </c>
      <c r="AE504" s="32">
        <v>71410000000</v>
      </c>
      <c r="AF504" s="33">
        <f>VLOOKUP(J504,Library!A:B,2,0)</f>
        <v>1</v>
      </c>
      <c r="AG504" s="33">
        <f>VLOOKUP(J504,Library!A:G,7,0)</f>
        <v>3</v>
      </c>
      <c r="AH504" s="28" t="str">
        <f>VLOOKUP(W504,Library!W:X,2,0)</f>
        <v>N/A</v>
      </c>
      <c r="AI504" s="28">
        <f>VLOOKUP(X504,Library!Y:Z,2,0)</f>
        <v>2</v>
      </c>
      <c r="AJ504" s="28">
        <f>VLOOKUP(Y504,Library!AA:AB,2,0)</f>
        <v>2</v>
      </c>
      <c r="AK504" s="33">
        <f>IF(MAX(AH504,AI504,AJ504)=0,VLOOKUP(I504,Library!$J:$P,7,0),MAX(AH504,AI504,AJ504))</f>
        <v>2</v>
      </c>
      <c r="AL504" s="33">
        <f t="shared" ca="1" si="104"/>
        <v>3</v>
      </c>
      <c r="AM504" s="33">
        <f>VLOOKUP(AB504,Library!T:U,2,0)</f>
        <v>1</v>
      </c>
      <c r="AN504" s="34">
        <f t="shared" ca="1" si="105"/>
        <v>1.9500000000000002</v>
      </c>
      <c r="AO504" s="33">
        <f t="shared" ca="1" si="106"/>
        <v>2</v>
      </c>
      <c r="AP504" s="28" t="s">
        <v>547</v>
      </c>
      <c r="AQ504" s="25" t="s">
        <v>128</v>
      </c>
      <c r="AR504" s="28" t="s">
        <v>2713</v>
      </c>
      <c r="AS504" s="28" t="s">
        <v>2714</v>
      </c>
      <c r="AT504" s="28" t="s">
        <v>1710</v>
      </c>
      <c r="AU504" s="23" t="s">
        <v>114</v>
      </c>
      <c r="AV504" s="23" t="s">
        <v>2715</v>
      </c>
      <c r="AW504" s="25" t="s">
        <v>114</v>
      </c>
      <c r="AX504" s="25" t="s">
        <v>128</v>
      </c>
      <c r="AY504" s="25" t="s">
        <v>128</v>
      </c>
      <c r="AZ504" s="25" t="s">
        <v>2777</v>
      </c>
      <c r="BA504" s="25" t="s">
        <v>114</v>
      </c>
      <c r="BB504" s="25" t="s">
        <v>128</v>
      </c>
      <c r="BC504" s="25" t="s">
        <v>128</v>
      </c>
      <c r="BD504" s="25" t="s">
        <v>128</v>
      </c>
      <c r="BE504" s="25" t="s">
        <v>128</v>
      </c>
      <c r="BF504" s="25" t="s">
        <v>128</v>
      </c>
      <c r="BG504" s="25" t="s">
        <v>128</v>
      </c>
      <c r="BH504" s="25" t="s">
        <v>128</v>
      </c>
      <c r="BI504" s="25" t="s">
        <v>2777</v>
      </c>
      <c r="BJ504" s="23" t="s">
        <v>128</v>
      </c>
      <c r="BK504" t="s">
        <v>1110</v>
      </c>
      <c r="BL504" s="23" t="s">
        <v>3384</v>
      </c>
      <c r="BM504" s="28">
        <v>1236254000</v>
      </c>
      <c r="BN504" s="72">
        <f t="shared" si="102"/>
        <v>1.7312057134855063E-2</v>
      </c>
    </row>
    <row r="505" spans="1:66" ht="15">
      <c r="A505" s="28">
        <v>501</v>
      </c>
      <c r="B505" s="23" t="s">
        <v>3385</v>
      </c>
      <c r="C505" s="28" t="s">
        <v>3411</v>
      </c>
      <c r="D505" s="27" t="s">
        <v>933</v>
      </c>
      <c r="E505" s="43">
        <f ca="1">IF(AW505="Y","Defaulted",IF(OR(IFERROR(_xlfn.XLOOKUP(I505,Library!$J:$J,Library!$P:$P),AK505)=6,IFERROR(_xlfn.XLOOKUP(I505,Library!$J:$J,Library!$P:$P),AK505)=7),"N/A",AO505))</f>
        <v>2</v>
      </c>
      <c r="F505" s="25" t="str">
        <f t="shared" si="95"/>
        <v>N</v>
      </c>
      <c r="G505" s="25" t="str">
        <f t="shared" si="96"/>
        <v>N</v>
      </c>
      <c r="H505" s="23" t="s">
        <v>128</v>
      </c>
      <c r="I505" s="29" t="s">
        <v>2034</v>
      </c>
      <c r="J505" s="44" t="str">
        <f t="shared" si="103"/>
        <v>主权债</v>
      </c>
      <c r="K505" s="23" t="s">
        <v>3341</v>
      </c>
      <c r="L505" s="29">
        <v>97.9765625</v>
      </c>
      <c r="M505" s="29">
        <v>98.0234375</v>
      </c>
      <c r="N505" s="29">
        <v>3.9703074294204144</v>
      </c>
      <c r="O505" s="29">
        <v>3.9504759771470055</v>
      </c>
      <c r="P505" s="30">
        <v>3.125</v>
      </c>
      <c r="Q505" s="27" t="s">
        <v>107</v>
      </c>
      <c r="R505" s="31">
        <v>2</v>
      </c>
      <c r="S505" s="25" t="s">
        <v>3627</v>
      </c>
      <c r="T505" s="25" t="s">
        <v>128</v>
      </c>
      <c r="U505" s="25" t="s">
        <v>3496</v>
      </c>
      <c r="V505" s="25" t="s">
        <v>128</v>
      </c>
      <c r="W505" s="23" t="s">
        <v>8</v>
      </c>
      <c r="X505" s="23" t="s">
        <v>963</v>
      </c>
      <c r="Y505" s="23" t="s">
        <v>1143</v>
      </c>
      <c r="Z505" s="23" t="s">
        <v>1080</v>
      </c>
      <c r="AA505" s="23" t="s">
        <v>114</v>
      </c>
      <c r="AB505" s="23" t="s">
        <v>108</v>
      </c>
      <c r="AC505" s="23" t="s">
        <v>3432</v>
      </c>
      <c r="AD505" s="25">
        <f t="shared" ca="1" si="101"/>
        <v>2.547945205479452</v>
      </c>
      <c r="AE505" s="32">
        <v>80506000000</v>
      </c>
      <c r="AF505" s="33">
        <f>VLOOKUP(J505,Library!A:B,2,0)</f>
        <v>1</v>
      </c>
      <c r="AG505" s="33">
        <f>VLOOKUP(J505,Library!A:G,7,0)</f>
        <v>3</v>
      </c>
      <c r="AH505" s="28" t="str">
        <f>VLOOKUP(W505,Library!W:X,2,0)</f>
        <v>N/A</v>
      </c>
      <c r="AI505" s="28">
        <f>VLOOKUP(X505,Library!Y:Z,2,0)</f>
        <v>2</v>
      </c>
      <c r="AJ505" s="28">
        <f>VLOOKUP(Y505,Library!AA:AB,2,0)</f>
        <v>2</v>
      </c>
      <c r="AK505" s="33">
        <f>IF(MAX(AH505,AI505,AJ505)=0,VLOOKUP(I505,Library!$J:$P,7,0),MAX(AH505,AI505,AJ505))</f>
        <v>2</v>
      </c>
      <c r="AL505" s="33">
        <f t="shared" ca="1" si="104"/>
        <v>3</v>
      </c>
      <c r="AM505" s="33">
        <f>VLOOKUP(AB505,Library!T:U,2,0)</f>
        <v>1</v>
      </c>
      <c r="AN505" s="34">
        <f t="shared" ca="1" si="105"/>
        <v>1.9500000000000002</v>
      </c>
      <c r="AO505" s="33">
        <f t="shared" ca="1" si="106"/>
        <v>2</v>
      </c>
      <c r="AP505" s="28" t="s">
        <v>2765</v>
      </c>
      <c r="AQ505" s="25" t="s">
        <v>128</v>
      </c>
      <c r="AR505" s="28" t="s">
        <v>2713</v>
      </c>
      <c r="AS505" s="28" t="s">
        <v>2714</v>
      </c>
      <c r="AT505" s="28" t="s">
        <v>1710</v>
      </c>
      <c r="AU505" s="23" t="s">
        <v>114</v>
      </c>
      <c r="AV505" s="23" t="s">
        <v>2715</v>
      </c>
      <c r="AW505" s="25" t="s">
        <v>114</v>
      </c>
      <c r="AX505" s="25" t="s">
        <v>128</v>
      </c>
      <c r="AY505" s="25" t="s">
        <v>128</v>
      </c>
      <c r="AZ505" s="25" t="s">
        <v>2777</v>
      </c>
      <c r="BA505" s="25" t="s">
        <v>114</v>
      </c>
      <c r="BB505" s="25" t="s">
        <v>128</v>
      </c>
      <c r="BC505" s="25" t="s">
        <v>128</v>
      </c>
      <c r="BD505" s="25" t="s">
        <v>128</v>
      </c>
      <c r="BE505" s="25" t="s">
        <v>128</v>
      </c>
      <c r="BF505" s="25" t="s">
        <v>128</v>
      </c>
      <c r="BG505" s="25" t="s">
        <v>128</v>
      </c>
      <c r="BH505" s="25" t="s">
        <v>128</v>
      </c>
      <c r="BI505" s="25" t="s">
        <v>2777</v>
      </c>
      <c r="BJ505" s="23" t="s">
        <v>128</v>
      </c>
      <c r="BK505" t="s">
        <v>1110</v>
      </c>
      <c r="BL505" s="23" t="s">
        <v>3385</v>
      </c>
      <c r="BM505" s="28">
        <v>3369864000</v>
      </c>
      <c r="BN505" s="72">
        <f t="shared" si="102"/>
        <v>4.1858544704742505E-2</v>
      </c>
    </row>
    <row r="506" spans="1:66" ht="15">
      <c r="A506" s="28">
        <v>502</v>
      </c>
      <c r="B506" s="23" t="s">
        <v>3386</v>
      </c>
      <c r="C506" s="28" t="s">
        <v>3412</v>
      </c>
      <c r="D506" s="27" t="s">
        <v>933</v>
      </c>
      <c r="E506" s="43">
        <f ca="1">IF(AW506="Y","Defaulted",IF(OR(IFERROR(_xlfn.XLOOKUP(I506,Library!$J:$J,Library!$P:$P),AK506)=6,IFERROR(_xlfn.XLOOKUP(I506,Library!$J:$J,Library!$P:$P),AK506)=7),"N/A",AO506))</f>
        <v>2</v>
      </c>
      <c r="F506" s="25" t="str">
        <f t="shared" si="95"/>
        <v>N</v>
      </c>
      <c r="G506" s="25" t="str">
        <f t="shared" si="96"/>
        <v>N</v>
      </c>
      <c r="H506" s="23" t="s">
        <v>128</v>
      </c>
      <c r="I506" s="29" t="s">
        <v>2034</v>
      </c>
      <c r="J506" s="44" t="str">
        <f t="shared" si="103"/>
        <v>主权债</v>
      </c>
      <c r="K506" s="23" t="s">
        <v>3341</v>
      </c>
      <c r="L506" s="29">
        <v>94.421875</v>
      </c>
      <c r="M506" s="29">
        <v>94.4765625</v>
      </c>
      <c r="N506" s="29">
        <v>3.9767285799356578</v>
      </c>
      <c r="O506" s="29">
        <v>3.9554062893720796</v>
      </c>
      <c r="P506" s="30">
        <v>1.875</v>
      </c>
      <c r="Q506" s="27" t="s">
        <v>107</v>
      </c>
      <c r="R506" s="31">
        <v>2</v>
      </c>
      <c r="S506" s="25" t="s">
        <v>3693</v>
      </c>
      <c r="T506" s="25" t="s">
        <v>128</v>
      </c>
      <c r="U506" s="25" t="s">
        <v>3496</v>
      </c>
      <c r="V506" s="25" t="s">
        <v>128</v>
      </c>
      <c r="W506" s="23" t="s">
        <v>8</v>
      </c>
      <c r="X506" s="23" t="s">
        <v>963</v>
      </c>
      <c r="Y506" s="23" t="s">
        <v>1143</v>
      </c>
      <c r="Z506" s="23" t="s">
        <v>1080</v>
      </c>
      <c r="AA506" s="23" t="s">
        <v>114</v>
      </c>
      <c r="AB506" s="23" t="s">
        <v>108</v>
      </c>
      <c r="AC506" s="23" t="s">
        <v>3433</v>
      </c>
      <c r="AD506" s="25">
        <f t="shared" ca="1" si="101"/>
        <v>2.8356164383561642</v>
      </c>
      <c r="AE506" s="32">
        <v>58566000000</v>
      </c>
      <c r="AF506" s="33">
        <f>VLOOKUP(J506,Library!A:B,2,0)</f>
        <v>1</v>
      </c>
      <c r="AG506" s="33">
        <f>VLOOKUP(J506,Library!A:G,7,0)</f>
        <v>3</v>
      </c>
      <c r="AH506" s="28" t="str">
        <f>VLOOKUP(W506,Library!W:X,2,0)</f>
        <v>N/A</v>
      </c>
      <c r="AI506" s="28">
        <f>VLOOKUP(X506,Library!Y:Z,2,0)</f>
        <v>2</v>
      </c>
      <c r="AJ506" s="28">
        <f>VLOOKUP(Y506,Library!AA:AB,2,0)</f>
        <v>2</v>
      </c>
      <c r="AK506" s="33">
        <f>IF(MAX(AH506,AI506,AJ506)=0,VLOOKUP(I506,Library!$J:$P,7,0),MAX(AH506,AI506,AJ506))</f>
        <v>2</v>
      </c>
      <c r="AL506" s="33">
        <f t="shared" ca="1" si="104"/>
        <v>3</v>
      </c>
      <c r="AM506" s="33">
        <f>VLOOKUP(AB506,Library!T:U,2,0)</f>
        <v>1</v>
      </c>
      <c r="AN506" s="34">
        <f t="shared" ca="1" si="105"/>
        <v>1.9500000000000002</v>
      </c>
      <c r="AO506" s="33">
        <f t="shared" ca="1" si="106"/>
        <v>2</v>
      </c>
      <c r="AP506" s="28" t="s">
        <v>547</v>
      </c>
      <c r="AQ506" s="25" t="s">
        <v>128</v>
      </c>
      <c r="AR506" s="28" t="s">
        <v>2713</v>
      </c>
      <c r="AS506" s="28" t="s">
        <v>2714</v>
      </c>
      <c r="AT506" s="28" t="s">
        <v>1710</v>
      </c>
      <c r="AU506" s="23" t="s">
        <v>114</v>
      </c>
      <c r="AV506" s="23" t="s">
        <v>2715</v>
      </c>
      <c r="AW506" s="25" t="s">
        <v>114</v>
      </c>
      <c r="AX506" s="25" t="s">
        <v>128</v>
      </c>
      <c r="AY506" s="25" t="s">
        <v>128</v>
      </c>
      <c r="AZ506" s="25" t="s">
        <v>2777</v>
      </c>
      <c r="BA506" s="25" t="s">
        <v>114</v>
      </c>
      <c r="BB506" s="25" t="s">
        <v>128</v>
      </c>
      <c r="BC506" s="25" t="s">
        <v>128</v>
      </c>
      <c r="BD506" s="25" t="s">
        <v>128</v>
      </c>
      <c r="BE506" s="25" t="s">
        <v>128</v>
      </c>
      <c r="BF506" s="25" t="s">
        <v>128</v>
      </c>
      <c r="BG506" s="25" t="s">
        <v>128</v>
      </c>
      <c r="BH506" s="25" t="s">
        <v>128</v>
      </c>
      <c r="BI506" s="25" t="s">
        <v>2777</v>
      </c>
      <c r="BJ506" s="23" t="s">
        <v>128</v>
      </c>
      <c r="BK506" t="s">
        <v>1110</v>
      </c>
      <c r="BL506" s="23" t="s">
        <v>3386</v>
      </c>
      <c r="BM506" s="28">
        <v>1030114500</v>
      </c>
      <c r="BN506" s="72">
        <f t="shared" si="102"/>
        <v>1.7588950927159102E-2</v>
      </c>
    </row>
    <row r="507" spans="1:66" ht="15">
      <c r="A507" s="28">
        <v>503</v>
      </c>
      <c r="B507" s="23" t="s">
        <v>3387</v>
      </c>
      <c r="C507" s="28" t="s">
        <v>3413</v>
      </c>
      <c r="D507" s="27" t="s">
        <v>933</v>
      </c>
      <c r="E507" s="43">
        <f ca="1">IF(AW507="Y","Defaulted",IF(OR(IFERROR(_xlfn.XLOOKUP(I507,Library!$J:$J,Library!$P:$P),AK507)=6,IFERROR(_xlfn.XLOOKUP(I507,Library!$J:$J,Library!$P:$P),AK507)=7),"N/A",AO507))</f>
        <v>2</v>
      </c>
      <c r="F507" s="25" t="str">
        <f t="shared" si="95"/>
        <v>N</v>
      </c>
      <c r="G507" s="25" t="str">
        <f t="shared" si="96"/>
        <v>N</v>
      </c>
      <c r="H507" s="23" t="s">
        <v>128</v>
      </c>
      <c r="I507" s="29" t="s">
        <v>2034</v>
      </c>
      <c r="J507" s="44" t="str">
        <f t="shared" si="103"/>
        <v>主权债</v>
      </c>
      <c r="K507" s="23" t="s">
        <v>3341</v>
      </c>
      <c r="L507" s="29">
        <v>97.8359375</v>
      </c>
      <c r="M507" s="29">
        <v>97.875</v>
      </c>
      <c r="N507" s="29">
        <v>3.9831611035051613</v>
      </c>
      <c r="O507" s="29">
        <v>3.9697388071508071</v>
      </c>
      <c r="P507" s="30">
        <v>3.25</v>
      </c>
      <c r="Q507" s="27" t="s">
        <v>107</v>
      </c>
      <c r="R507" s="31">
        <v>2</v>
      </c>
      <c r="S507" s="25" t="s">
        <v>3695</v>
      </c>
      <c r="T507" s="25" t="s">
        <v>128</v>
      </c>
      <c r="U507" s="25" t="s">
        <v>3496</v>
      </c>
      <c r="V507" s="25" t="s">
        <v>128</v>
      </c>
      <c r="W507" s="23" t="s">
        <v>8</v>
      </c>
      <c r="X507" s="23" t="s">
        <v>963</v>
      </c>
      <c r="Y507" s="23" t="s">
        <v>1143</v>
      </c>
      <c r="Z507" s="23" t="s">
        <v>1080</v>
      </c>
      <c r="AA507" s="23" t="s">
        <v>114</v>
      </c>
      <c r="AB507" s="23" t="s">
        <v>108</v>
      </c>
      <c r="AC507" s="23" t="s">
        <v>2679</v>
      </c>
      <c r="AD507" s="25">
        <f t="shared" ca="1" si="101"/>
        <v>3.1698630136986301</v>
      </c>
      <c r="AE507" s="32">
        <v>43057000000</v>
      </c>
      <c r="AF507" s="33">
        <f>VLOOKUP(J507,Library!A:B,2,0)</f>
        <v>1</v>
      </c>
      <c r="AG507" s="33">
        <f>VLOOKUP(J507,Library!A:G,7,0)</f>
        <v>3</v>
      </c>
      <c r="AH507" s="28" t="str">
        <f>VLOOKUP(W507,Library!W:X,2,0)</f>
        <v>N/A</v>
      </c>
      <c r="AI507" s="28">
        <f>VLOOKUP(X507,Library!Y:Z,2,0)</f>
        <v>2</v>
      </c>
      <c r="AJ507" s="28">
        <f>VLOOKUP(Y507,Library!AA:AB,2,0)</f>
        <v>2</v>
      </c>
      <c r="AK507" s="33">
        <f>IF(MAX(AH507,AI507,AJ507)=0,VLOOKUP(I507,Library!$J:$P,7,0),MAX(AH507,AI507,AJ507))</f>
        <v>2</v>
      </c>
      <c r="AL507" s="33">
        <f t="shared" ca="1" si="104"/>
        <v>3</v>
      </c>
      <c r="AM507" s="33">
        <f>VLOOKUP(AB507,Library!T:U,2,0)</f>
        <v>1</v>
      </c>
      <c r="AN507" s="34">
        <f t="shared" ca="1" si="105"/>
        <v>1.9500000000000002</v>
      </c>
      <c r="AO507" s="33">
        <f t="shared" ca="1" si="106"/>
        <v>2</v>
      </c>
      <c r="AP507" s="28" t="s">
        <v>547</v>
      </c>
      <c r="AQ507" s="25" t="s">
        <v>128</v>
      </c>
      <c r="AR507" s="28" t="s">
        <v>2713</v>
      </c>
      <c r="AS507" s="28" t="s">
        <v>2714</v>
      </c>
      <c r="AT507" s="28" t="s">
        <v>1710</v>
      </c>
      <c r="AU507" s="23" t="s">
        <v>114</v>
      </c>
      <c r="AV507" s="23" t="s">
        <v>2715</v>
      </c>
      <c r="AW507" s="25" t="s">
        <v>114</v>
      </c>
      <c r="AX507" s="25" t="s">
        <v>128</v>
      </c>
      <c r="AY507" s="25" t="s">
        <v>128</v>
      </c>
      <c r="AZ507" s="25" t="s">
        <v>2777</v>
      </c>
      <c r="BA507" s="25" t="s">
        <v>114</v>
      </c>
      <c r="BB507" s="25" t="s">
        <v>128</v>
      </c>
      <c r="BC507" s="25" t="s">
        <v>128</v>
      </c>
      <c r="BD507" s="25" t="s">
        <v>128</v>
      </c>
      <c r="BE507" s="25" t="s">
        <v>128</v>
      </c>
      <c r="BF507" s="25" t="s">
        <v>128</v>
      </c>
      <c r="BG507" s="25" t="s">
        <v>128</v>
      </c>
      <c r="BH507" s="25" t="s">
        <v>128</v>
      </c>
      <c r="BI507" s="25" t="s">
        <v>2777</v>
      </c>
      <c r="BJ507" s="23" t="s">
        <v>128</v>
      </c>
      <c r="BK507" t="s">
        <v>1110</v>
      </c>
      <c r="BL507" s="23" t="s">
        <v>3387</v>
      </c>
      <c r="BM507" s="28">
        <v>1610868100</v>
      </c>
      <c r="BN507" s="72">
        <f t="shared" si="102"/>
        <v>3.7412455582135309E-2</v>
      </c>
    </row>
    <row r="508" spans="1:66" ht="15">
      <c r="A508" s="28">
        <v>504</v>
      </c>
      <c r="B508" s="23" t="s">
        <v>3388</v>
      </c>
      <c r="C508" s="28" t="s">
        <v>3414</v>
      </c>
      <c r="D508" s="27" t="s">
        <v>933</v>
      </c>
      <c r="E508" s="43">
        <f ca="1">IF(AW508="Y","Defaulted",IF(OR(IFERROR(_xlfn.XLOOKUP(I508,Library!$J:$J,Library!$P:$P),AK508)=6,IFERROR(_xlfn.XLOOKUP(I508,Library!$J:$J,Library!$P:$P),AK508)=7),"N/A",AO508))</f>
        <v>2</v>
      </c>
      <c r="F508" s="25" t="str">
        <f t="shared" si="95"/>
        <v>N</v>
      </c>
      <c r="G508" s="25" t="str">
        <f t="shared" si="96"/>
        <v>N</v>
      </c>
      <c r="H508" s="23" t="s">
        <v>128</v>
      </c>
      <c r="I508" s="29" t="s">
        <v>2034</v>
      </c>
      <c r="J508" s="44" t="str">
        <f t="shared" si="103"/>
        <v>主权债</v>
      </c>
      <c r="K508" s="23" t="s">
        <v>3341</v>
      </c>
      <c r="L508" s="29">
        <v>99.53125</v>
      </c>
      <c r="M508" s="29">
        <v>99.578125</v>
      </c>
      <c r="N508" s="29">
        <v>4.0159888045453549</v>
      </c>
      <c r="O508" s="29">
        <v>4.0017770428940551</v>
      </c>
      <c r="P508" s="30">
        <v>3.875</v>
      </c>
      <c r="Q508" s="27" t="s">
        <v>107</v>
      </c>
      <c r="R508" s="31">
        <v>2</v>
      </c>
      <c r="S508" s="25" t="s">
        <v>3832</v>
      </c>
      <c r="T508" s="25" t="s">
        <v>128</v>
      </c>
      <c r="U508" s="25" t="s">
        <v>3496</v>
      </c>
      <c r="V508" s="25" t="s">
        <v>128</v>
      </c>
      <c r="W508" s="23" t="s">
        <v>8</v>
      </c>
      <c r="X508" s="23" t="s">
        <v>963</v>
      </c>
      <c r="Y508" s="23" t="s">
        <v>1143</v>
      </c>
      <c r="Z508" s="23" t="s">
        <v>1080</v>
      </c>
      <c r="AA508" s="23" t="s">
        <v>114</v>
      </c>
      <c r="AB508" s="23" t="s">
        <v>108</v>
      </c>
      <c r="AC508" s="23" t="s">
        <v>3434</v>
      </c>
      <c r="AD508" s="25">
        <f t="shared" ca="1" si="101"/>
        <v>3.5890410958904111</v>
      </c>
      <c r="AE508" s="32">
        <v>38805000000</v>
      </c>
      <c r="AF508" s="33">
        <f>VLOOKUP(J508,Library!A:B,2,0)</f>
        <v>1</v>
      </c>
      <c r="AG508" s="33">
        <f>VLOOKUP(J508,Library!A:G,7,0)</f>
        <v>3</v>
      </c>
      <c r="AH508" s="28" t="str">
        <f>VLOOKUP(W508,Library!W:X,2,0)</f>
        <v>N/A</v>
      </c>
      <c r="AI508" s="28">
        <f>VLOOKUP(X508,Library!Y:Z,2,0)</f>
        <v>2</v>
      </c>
      <c r="AJ508" s="28">
        <f>VLOOKUP(Y508,Library!AA:AB,2,0)</f>
        <v>2</v>
      </c>
      <c r="AK508" s="33">
        <f>IF(MAX(AH508,AI508,AJ508)=0,VLOOKUP(I508,Library!$J:$P,7,0),MAX(AH508,AI508,AJ508))</f>
        <v>2</v>
      </c>
      <c r="AL508" s="33">
        <f t="shared" ca="1" si="104"/>
        <v>3</v>
      </c>
      <c r="AM508" s="33">
        <f>VLOOKUP(AB508,Library!T:U,2,0)</f>
        <v>1</v>
      </c>
      <c r="AN508" s="34">
        <f t="shared" ca="1" si="105"/>
        <v>1.9500000000000002</v>
      </c>
      <c r="AO508" s="33">
        <f t="shared" ca="1" si="106"/>
        <v>2</v>
      </c>
      <c r="AP508" s="28" t="s">
        <v>547</v>
      </c>
      <c r="AQ508" s="25" t="s">
        <v>128</v>
      </c>
      <c r="AR508" s="28" t="s">
        <v>2713</v>
      </c>
      <c r="AS508" s="28" t="s">
        <v>2714</v>
      </c>
      <c r="AT508" s="28" t="s">
        <v>1710</v>
      </c>
      <c r="AU508" s="23" t="s">
        <v>114</v>
      </c>
      <c r="AV508" s="23" t="s">
        <v>2715</v>
      </c>
      <c r="AW508" s="25" t="s">
        <v>114</v>
      </c>
      <c r="AX508" s="25" t="s">
        <v>128</v>
      </c>
      <c r="AY508" s="25" t="s">
        <v>128</v>
      </c>
      <c r="AZ508" s="25" t="s">
        <v>2777</v>
      </c>
      <c r="BA508" s="25" t="s">
        <v>114</v>
      </c>
      <c r="BB508" s="25" t="s">
        <v>128</v>
      </c>
      <c r="BC508" s="25" t="s">
        <v>128</v>
      </c>
      <c r="BD508" s="25" t="s">
        <v>128</v>
      </c>
      <c r="BE508" s="25" t="s">
        <v>128</v>
      </c>
      <c r="BF508" s="25" t="s">
        <v>128</v>
      </c>
      <c r="BG508" s="25" t="s">
        <v>128</v>
      </c>
      <c r="BH508" s="25" t="s">
        <v>128</v>
      </c>
      <c r="BI508" s="25" t="s">
        <v>2777</v>
      </c>
      <c r="BJ508" s="23" t="s">
        <v>128</v>
      </c>
      <c r="BK508" t="s">
        <v>1110</v>
      </c>
      <c r="BL508" s="23" t="s">
        <v>3388</v>
      </c>
      <c r="BM508" s="28">
        <v>478971700</v>
      </c>
      <c r="BN508" s="72">
        <f t="shared" si="102"/>
        <v>1.2343040845251901E-2</v>
      </c>
    </row>
    <row r="509" spans="1:66" ht="15">
      <c r="A509" s="28">
        <v>505</v>
      </c>
      <c r="B509" s="23" t="s">
        <v>3389</v>
      </c>
      <c r="C509" s="28" t="s">
        <v>3415</v>
      </c>
      <c r="D509" s="27" t="s">
        <v>933</v>
      </c>
      <c r="E509" s="43">
        <f ca="1">IF(AW509="Y","Defaulted",IF(OR(IFERROR(_xlfn.XLOOKUP(I509,Library!$J:$J,Library!$P:$P),AK509)=6,IFERROR(_xlfn.XLOOKUP(I509,Library!$J:$J,Library!$P:$P),AK509)=7),"N/A",AO509))</f>
        <v>2</v>
      </c>
      <c r="F509" s="25" t="str">
        <f t="shared" si="95"/>
        <v>N</v>
      </c>
      <c r="G509" s="25" t="str">
        <f t="shared" si="96"/>
        <v>N</v>
      </c>
      <c r="H509" s="23" t="s">
        <v>128</v>
      </c>
      <c r="I509" s="29" t="s">
        <v>2034</v>
      </c>
      <c r="J509" s="44" t="str">
        <f t="shared" si="103"/>
        <v>主权债</v>
      </c>
      <c r="K509" s="23" t="s">
        <v>3341</v>
      </c>
      <c r="L509" s="29">
        <v>98.1875</v>
      </c>
      <c r="M509" s="29">
        <v>98.21875</v>
      </c>
      <c r="N509" s="29">
        <v>4.0241134887846366</v>
      </c>
      <c r="O509" s="29">
        <v>4.0149620215764541</v>
      </c>
      <c r="P509" s="30">
        <v>3.5</v>
      </c>
      <c r="Q509" s="27" t="s">
        <v>107</v>
      </c>
      <c r="R509" s="31">
        <v>2</v>
      </c>
      <c r="S509" s="25" t="s">
        <v>3712</v>
      </c>
      <c r="T509" s="25" t="s">
        <v>128</v>
      </c>
      <c r="U509" s="25" t="s">
        <v>3496</v>
      </c>
      <c r="V509" s="25" t="s">
        <v>128</v>
      </c>
      <c r="W509" s="23" t="s">
        <v>8</v>
      </c>
      <c r="X509" s="23" t="s">
        <v>963</v>
      </c>
      <c r="Y509" s="23" t="s">
        <v>1143</v>
      </c>
      <c r="Z509" s="23" t="s">
        <v>1080</v>
      </c>
      <c r="AA509" s="23" t="s">
        <v>114</v>
      </c>
      <c r="AB509" s="23" t="s">
        <v>108</v>
      </c>
      <c r="AC509" s="23" t="s">
        <v>3435</v>
      </c>
      <c r="AD509" s="25">
        <f t="shared" ca="1" si="101"/>
        <v>3.7589041095890412</v>
      </c>
      <c r="AE509" s="32">
        <v>35000000000</v>
      </c>
      <c r="AF509" s="33">
        <f>VLOOKUP(J509,Library!A:B,2,0)</f>
        <v>1</v>
      </c>
      <c r="AG509" s="33">
        <f>VLOOKUP(J509,Library!A:G,7,0)</f>
        <v>3</v>
      </c>
      <c r="AH509" s="28" t="str">
        <f>VLOOKUP(W509,Library!W:X,2,0)</f>
        <v>N/A</v>
      </c>
      <c r="AI509" s="28">
        <f>VLOOKUP(X509,Library!Y:Z,2,0)</f>
        <v>2</v>
      </c>
      <c r="AJ509" s="28">
        <f>VLOOKUP(Y509,Library!AA:AB,2,0)</f>
        <v>2</v>
      </c>
      <c r="AK509" s="33">
        <f>IF(MAX(AH509,AI509,AJ509)=0,VLOOKUP(I509,Library!$J:$P,7,0),MAX(AH509,AI509,AJ509))</f>
        <v>2</v>
      </c>
      <c r="AL509" s="33">
        <f t="shared" ca="1" si="104"/>
        <v>3</v>
      </c>
      <c r="AM509" s="33">
        <f>VLOOKUP(AB509,Library!T:U,2,0)</f>
        <v>1</v>
      </c>
      <c r="AN509" s="34">
        <f t="shared" ca="1" si="105"/>
        <v>1.9500000000000002</v>
      </c>
      <c r="AO509" s="33">
        <f t="shared" ca="1" si="106"/>
        <v>2</v>
      </c>
      <c r="AP509" s="28" t="s">
        <v>2471</v>
      </c>
      <c r="AQ509" s="25" t="s">
        <v>128</v>
      </c>
      <c r="AR509" s="28" t="s">
        <v>2713</v>
      </c>
      <c r="AS509" s="28" t="s">
        <v>2714</v>
      </c>
      <c r="AT509" s="28" t="s">
        <v>1710</v>
      </c>
      <c r="AU509" s="23" t="s">
        <v>114</v>
      </c>
      <c r="AV509" s="23" t="s">
        <v>2715</v>
      </c>
      <c r="AW509" s="25" t="s">
        <v>114</v>
      </c>
      <c r="AX509" s="25" t="s">
        <v>128</v>
      </c>
      <c r="AY509" s="25" t="s">
        <v>128</v>
      </c>
      <c r="AZ509" s="25" t="s">
        <v>2777</v>
      </c>
      <c r="BA509" s="25" t="s">
        <v>114</v>
      </c>
      <c r="BB509" s="25" t="s">
        <v>128</v>
      </c>
      <c r="BC509" s="25" t="s">
        <v>128</v>
      </c>
      <c r="BD509" s="25" t="s">
        <v>128</v>
      </c>
      <c r="BE509" s="25" t="s">
        <v>128</v>
      </c>
      <c r="BF509" s="25" t="s">
        <v>128</v>
      </c>
      <c r="BG509" s="25" t="s">
        <v>128</v>
      </c>
      <c r="BH509" s="25" t="s">
        <v>128</v>
      </c>
      <c r="BI509" s="25" t="s">
        <v>2777</v>
      </c>
      <c r="BJ509" s="23" t="s">
        <v>128</v>
      </c>
      <c r="BK509" t="s">
        <v>1110</v>
      </c>
      <c r="BL509" s="23" t="s">
        <v>3389</v>
      </c>
      <c r="BM509" s="28">
        <v>705016300</v>
      </c>
      <c r="BN509" s="72">
        <f t="shared" si="102"/>
        <v>2.0143322857142858E-2</v>
      </c>
    </row>
    <row r="510" spans="1:66" ht="15">
      <c r="A510" s="28">
        <v>506</v>
      </c>
      <c r="B510" s="23" t="s">
        <v>3390</v>
      </c>
      <c r="C510" s="28" t="s">
        <v>3416</v>
      </c>
      <c r="D510" s="27" t="s">
        <v>933</v>
      </c>
      <c r="E510" s="43">
        <f ca="1">IF(AW510="Y","Defaulted",IF(OR(IFERROR(_xlfn.XLOOKUP(I510,Library!$J:$J,Library!$P:$P),AK510)=6,IFERROR(_xlfn.XLOOKUP(I510,Library!$J:$J,Library!$P:$P),AK510)=7),"N/A",AO510))</f>
        <v>2</v>
      </c>
      <c r="F510" s="25" t="str">
        <f t="shared" ref="F510:F526" si="107">IF(OR(AX510="Y", AY510="Y",AZ510="Y",BA510="Y",BB510="Y",BD510="Y",BE510="Y",BF510="Y",V510="Y",T510="Y"),"Y","N")</f>
        <v>N</v>
      </c>
      <c r="G510" s="25" t="str">
        <f t="shared" ref="G510:G526" si="108">IF(OR(AX510="Y",AY510="Y",AZ510="Y",BA510="Y",BB510="Y",BD510="Y",BE510="Y",BF510="Y",BG510="Y",BH510="Y"),"Y","N")</f>
        <v>N</v>
      </c>
      <c r="H510" s="23" t="s">
        <v>128</v>
      </c>
      <c r="I510" s="29" t="s">
        <v>2034</v>
      </c>
      <c r="J510" s="44" t="str">
        <f t="shared" si="103"/>
        <v>主权债</v>
      </c>
      <c r="K510" s="23" t="s">
        <v>3341</v>
      </c>
      <c r="L510" s="29">
        <v>98.9140625</v>
      </c>
      <c r="M510" s="29">
        <v>98.9453125</v>
      </c>
      <c r="N510" s="29">
        <v>4.0405234062798439</v>
      </c>
      <c r="O510" s="29">
        <v>4.0320923460967144</v>
      </c>
      <c r="P510" s="30">
        <v>3.75</v>
      </c>
      <c r="Q510" s="27" t="s">
        <v>107</v>
      </c>
      <c r="R510" s="31">
        <v>2</v>
      </c>
      <c r="S510" s="25" t="s">
        <v>3832</v>
      </c>
      <c r="T510" s="25" t="s">
        <v>128</v>
      </c>
      <c r="U510" s="25" t="s">
        <v>3496</v>
      </c>
      <c r="V510" s="25" t="s">
        <v>128</v>
      </c>
      <c r="W510" s="23" t="s">
        <v>8</v>
      </c>
      <c r="X510" s="23" t="s">
        <v>963</v>
      </c>
      <c r="Y510" s="23" t="s">
        <v>1143</v>
      </c>
      <c r="Z510" s="23" t="s">
        <v>1080</v>
      </c>
      <c r="AA510" s="23" t="s">
        <v>114</v>
      </c>
      <c r="AB510" s="23" t="s">
        <v>108</v>
      </c>
      <c r="AC510" s="23" t="s">
        <v>3436</v>
      </c>
      <c r="AD510" s="25">
        <f t="shared" ca="1" si="101"/>
        <v>4.087671232876712</v>
      </c>
      <c r="AE510" s="32">
        <v>41563000000</v>
      </c>
      <c r="AF510" s="33">
        <f>VLOOKUP(J510,Library!A:B,2,0)</f>
        <v>1</v>
      </c>
      <c r="AG510" s="33">
        <f>VLOOKUP(J510,Library!A:G,7,0)</f>
        <v>3</v>
      </c>
      <c r="AH510" s="28" t="str">
        <f>VLOOKUP(W510,Library!W:X,2,0)</f>
        <v>N/A</v>
      </c>
      <c r="AI510" s="28">
        <f>VLOOKUP(X510,Library!Y:Z,2,0)</f>
        <v>2</v>
      </c>
      <c r="AJ510" s="28">
        <f>VLOOKUP(Y510,Library!AA:AB,2,0)</f>
        <v>2</v>
      </c>
      <c r="AK510" s="33">
        <f>IF(MAX(AH510,AI510,AJ510)=0,VLOOKUP(I510,Library!$J:$P,7,0),MAX(AH510,AI510,AJ510))</f>
        <v>2</v>
      </c>
      <c r="AL510" s="33">
        <f t="shared" ca="1" si="104"/>
        <v>3</v>
      </c>
      <c r="AM510" s="33">
        <f>VLOOKUP(AB510,Library!T:U,2,0)</f>
        <v>1</v>
      </c>
      <c r="AN510" s="34">
        <f t="shared" ca="1" si="105"/>
        <v>1.9500000000000002</v>
      </c>
      <c r="AO510" s="33">
        <f t="shared" ca="1" si="106"/>
        <v>2</v>
      </c>
      <c r="AP510" s="28" t="s">
        <v>2471</v>
      </c>
      <c r="AQ510" s="25" t="s">
        <v>128</v>
      </c>
      <c r="AR510" s="28" t="s">
        <v>2713</v>
      </c>
      <c r="AS510" s="28" t="s">
        <v>2714</v>
      </c>
      <c r="AT510" s="28" t="s">
        <v>1710</v>
      </c>
      <c r="AU510" s="23" t="s">
        <v>114</v>
      </c>
      <c r="AV510" s="23" t="s">
        <v>2715</v>
      </c>
      <c r="AW510" s="25" t="s">
        <v>114</v>
      </c>
      <c r="AX510" s="25" t="s">
        <v>128</v>
      </c>
      <c r="AY510" s="25" t="s">
        <v>128</v>
      </c>
      <c r="AZ510" s="25" t="s">
        <v>2777</v>
      </c>
      <c r="BA510" s="25" t="s">
        <v>114</v>
      </c>
      <c r="BB510" s="25" t="s">
        <v>128</v>
      </c>
      <c r="BC510" s="25" t="s">
        <v>128</v>
      </c>
      <c r="BD510" s="25" t="s">
        <v>128</v>
      </c>
      <c r="BE510" s="25" t="s">
        <v>128</v>
      </c>
      <c r="BF510" s="25" t="s">
        <v>128</v>
      </c>
      <c r="BG510" s="25" t="s">
        <v>128</v>
      </c>
      <c r="BH510" s="25" t="s">
        <v>128</v>
      </c>
      <c r="BI510" s="25" t="s">
        <v>2777</v>
      </c>
      <c r="BJ510" s="23" t="s">
        <v>128</v>
      </c>
      <c r="BK510" t="s">
        <v>1110</v>
      </c>
      <c r="BL510" s="23" t="s">
        <v>3390</v>
      </c>
      <c r="BM510" s="28">
        <v>951076800</v>
      </c>
      <c r="BN510" s="72">
        <f t="shared" si="102"/>
        <v>2.2882775545557347E-2</v>
      </c>
    </row>
    <row r="511" spans="1:66" ht="15">
      <c r="A511" s="28">
        <v>507</v>
      </c>
      <c r="B511" s="23" t="s">
        <v>3391</v>
      </c>
      <c r="C511" s="28" t="s">
        <v>3417</v>
      </c>
      <c r="D511" s="27" t="s">
        <v>933</v>
      </c>
      <c r="E511" s="43">
        <f ca="1">IF(AW511="Y","Defaulted",IF(OR(IFERROR(_xlfn.XLOOKUP(I511,Library!$J:$J,Library!$P:$P),AK511)=6,IFERROR(_xlfn.XLOOKUP(I511,Library!$J:$J,Library!$P:$P),AK511)=7),"N/A",AO511))</f>
        <v>2</v>
      </c>
      <c r="F511" s="25" t="str">
        <f t="shared" si="107"/>
        <v>N</v>
      </c>
      <c r="G511" s="25" t="str">
        <f t="shared" si="108"/>
        <v>N</v>
      </c>
      <c r="H511" s="23" t="s">
        <v>128</v>
      </c>
      <c r="I511" s="29" t="s">
        <v>2034</v>
      </c>
      <c r="J511" s="44" t="str">
        <f t="shared" si="103"/>
        <v>主权债</v>
      </c>
      <c r="K511" s="23" t="s">
        <v>3341</v>
      </c>
      <c r="L511" s="29">
        <v>87.296875</v>
      </c>
      <c r="M511" s="29">
        <v>87.359375</v>
      </c>
      <c r="N511" s="29">
        <v>4.0687397000000001</v>
      </c>
      <c r="O511" s="29">
        <v>4.0531022999999999</v>
      </c>
      <c r="P511" s="30">
        <v>1.125</v>
      </c>
      <c r="Q511" s="27" t="s">
        <v>107</v>
      </c>
      <c r="R511" s="31">
        <v>2</v>
      </c>
      <c r="S511" s="25" t="s">
        <v>3620</v>
      </c>
      <c r="T511" s="25" t="s">
        <v>128</v>
      </c>
      <c r="U511" s="25" t="s">
        <v>3496</v>
      </c>
      <c r="V511" s="25" t="s">
        <v>128</v>
      </c>
      <c r="W511" s="23" t="s">
        <v>8</v>
      </c>
      <c r="X511" s="23" t="s">
        <v>963</v>
      </c>
      <c r="Y511" s="23" t="s">
        <v>1143</v>
      </c>
      <c r="Z511" s="23" t="s">
        <v>1080</v>
      </c>
      <c r="AA511" s="23" t="s">
        <v>114</v>
      </c>
      <c r="AB511" s="23" t="s">
        <v>108</v>
      </c>
      <c r="AC511" s="23" t="s">
        <v>3437</v>
      </c>
      <c r="AD511" s="25">
        <f t="shared" ca="1" si="101"/>
        <v>4.8</v>
      </c>
      <c r="AE511" s="32">
        <v>140063000000</v>
      </c>
      <c r="AF511" s="33">
        <f>VLOOKUP(J511,Library!A:B,2,0)</f>
        <v>1</v>
      </c>
      <c r="AG511" s="33">
        <f>VLOOKUP(J511,Library!A:G,7,0)</f>
        <v>3</v>
      </c>
      <c r="AH511" s="28" t="str">
        <f>VLOOKUP(W511,Library!W:X,2,0)</f>
        <v>N/A</v>
      </c>
      <c r="AI511" s="28">
        <f>VLOOKUP(X511,Library!Y:Z,2,0)</f>
        <v>2</v>
      </c>
      <c r="AJ511" s="28">
        <f>VLOOKUP(Y511,Library!AA:AB,2,0)</f>
        <v>2</v>
      </c>
      <c r="AK511" s="33">
        <f>IF(MAX(AH511,AI511,AJ511)=0,VLOOKUP(I511,Library!$J:$P,7,0),MAX(AH511,AI511,AJ511))</f>
        <v>2</v>
      </c>
      <c r="AL511" s="33">
        <f t="shared" ca="1" si="104"/>
        <v>3</v>
      </c>
      <c r="AM511" s="33">
        <f>VLOOKUP(AB511,Library!T:U,2,0)</f>
        <v>1</v>
      </c>
      <c r="AN511" s="34">
        <f t="shared" ca="1" si="105"/>
        <v>1.9500000000000002</v>
      </c>
      <c r="AO511" s="33">
        <f t="shared" ca="1" si="106"/>
        <v>2</v>
      </c>
      <c r="AP511" s="28" t="s">
        <v>547</v>
      </c>
      <c r="AQ511" s="25" t="s">
        <v>128</v>
      </c>
      <c r="AR511" s="28" t="s">
        <v>2713</v>
      </c>
      <c r="AS511" s="28" t="s">
        <v>2714</v>
      </c>
      <c r="AT511" s="28" t="s">
        <v>1710</v>
      </c>
      <c r="AU511" s="23" t="s">
        <v>114</v>
      </c>
      <c r="AV511" s="23" t="s">
        <v>2715</v>
      </c>
      <c r="AW511" s="25" t="s">
        <v>114</v>
      </c>
      <c r="AX511" s="25" t="s">
        <v>128</v>
      </c>
      <c r="AY511" s="25" t="s">
        <v>128</v>
      </c>
      <c r="AZ511" s="25" t="s">
        <v>2777</v>
      </c>
      <c r="BA511" s="25" t="s">
        <v>114</v>
      </c>
      <c r="BB511" s="25" t="s">
        <v>128</v>
      </c>
      <c r="BC511" s="25" t="s">
        <v>128</v>
      </c>
      <c r="BD511" s="25" t="s">
        <v>128</v>
      </c>
      <c r="BE511" s="25" t="s">
        <v>128</v>
      </c>
      <c r="BF511" s="25" t="s">
        <v>128</v>
      </c>
      <c r="BG511" s="25" t="s">
        <v>128</v>
      </c>
      <c r="BH511" s="25" t="s">
        <v>128</v>
      </c>
      <c r="BI511" s="25" t="s">
        <v>2777</v>
      </c>
      <c r="BJ511" s="23" t="s">
        <v>128</v>
      </c>
      <c r="BK511" t="s">
        <v>1110</v>
      </c>
      <c r="BL511" s="23" t="s">
        <v>3391</v>
      </c>
      <c r="BM511" s="28">
        <v>2409051600</v>
      </c>
      <c r="BN511" s="72">
        <f t="shared" si="102"/>
        <v>1.7199771531382305E-2</v>
      </c>
    </row>
    <row r="512" spans="1:66" ht="15">
      <c r="A512" s="28">
        <v>508</v>
      </c>
      <c r="B512" s="23" t="s">
        <v>3392</v>
      </c>
      <c r="C512" s="28" t="s">
        <v>3418</v>
      </c>
      <c r="D512" s="27" t="s">
        <v>933</v>
      </c>
      <c r="E512" s="43">
        <f ca="1">IF(AW512="Y","Defaulted",IF(OR(IFERROR(_xlfn.XLOOKUP(I512,Library!$J:$J,Library!$P:$P),AK512)=6,IFERROR(_xlfn.XLOOKUP(I512,Library!$J:$J,Library!$P:$P),AK512)=7),"N/A",AO512))</f>
        <v>2</v>
      </c>
      <c r="F512" s="25" t="str">
        <f t="shared" si="107"/>
        <v>N</v>
      </c>
      <c r="G512" s="25" t="str">
        <f t="shared" si="108"/>
        <v>N</v>
      </c>
      <c r="H512" s="23" t="s">
        <v>128</v>
      </c>
      <c r="I512" s="29" t="s">
        <v>2034</v>
      </c>
      <c r="J512" s="44" t="str">
        <f t="shared" si="103"/>
        <v>主权债</v>
      </c>
      <c r="K512" s="23" t="s">
        <v>3341</v>
      </c>
      <c r="L512" s="29">
        <v>88.7890625</v>
      </c>
      <c r="M512" s="29">
        <v>88.8671875</v>
      </c>
      <c r="N512" s="29">
        <v>4.1109426999999998</v>
      </c>
      <c r="O512" s="29">
        <v>4.0924160000000001</v>
      </c>
      <c r="P512" s="30">
        <v>1.625</v>
      </c>
      <c r="Q512" s="27" t="s">
        <v>107</v>
      </c>
      <c r="R512" s="31">
        <v>2</v>
      </c>
      <c r="S512" s="25" t="s">
        <v>3627</v>
      </c>
      <c r="T512" s="25" t="s">
        <v>128</v>
      </c>
      <c r="U512" s="25" t="s">
        <v>3496</v>
      </c>
      <c r="V512" s="25" t="s">
        <v>128</v>
      </c>
      <c r="W512" s="23" t="s">
        <v>8</v>
      </c>
      <c r="X512" s="23" t="s">
        <v>963</v>
      </c>
      <c r="Y512" s="23" t="s">
        <v>1143</v>
      </c>
      <c r="Z512" s="23" t="s">
        <v>1080</v>
      </c>
      <c r="AA512" s="23" t="s">
        <v>114</v>
      </c>
      <c r="AB512" s="23" t="s">
        <v>108</v>
      </c>
      <c r="AC512" s="23" t="s">
        <v>3438</v>
      </c>
      <c r="AD512" s="25">
        <f t="shared" ca="1" si="101"/>
        <v>5.043835616438356</v>
      </c>
      <c r="AE512" s="32">
        <v>148501000000</v>
      </c>
      <c r="AF512" s="33">
        <f>VLOOKUP(J512,Library!A:B,2,0)</f>
        <v>1</v>
      </c>
      <c r="AG512" s="33">
        <f>VLOOKUP(J512,Library!A:G,7,0)</f>
        <v>3</v>
      </c>
      <c r="AH512" s="28" t="str">
        <f>VLOOKUP(W512,Library!W:X,2,0)</f>
        <v>N/A</v>
      </c>
      <c r="AI512" s="28">
        <f>VLOOKUP(X512,Library!Y:Z,2,0)</f>
        <v>2</v>
      </c>
      <c r="AJ512" s="28">
        <f>VLOOKUP(Y512,Library!AA:AB,2,0)</f>
        <v>2</v>
      </c>
      <c r="AK512" s="33">
        <f>IF(MAX(AH512,AI512,AJ512)=0,VLOOKUP(I512,Library!$J:$P,7,0),MAX(AH512,AI512,AJ512))</f>
        <v>2</v>
      </c>
      <c r="AL512" s="33">
        <f t="shared" ca="1" si="104"/>
        <v>4</v>
      </c>
      <c r="AM512" s="33">
        <f>VLOOKUP(AB512,Library!T:U,2,0)</f>
        <v>1</v>
      </c>
      <c r="AN512" s="34">
        <f t="shared" ca="1" si="105"/>
        <v>2.0499999999999998</v>
      </c>
      <c r="AO512" s="33">
        <f t="shared" ca="1" si="106"/>
        <v>2</v>
      </c>
      <c r="AP512" s="28" t="s">
        <v>547</v>
      </c>
      <c r="AQ512" s="25" t="s">
        <v>128</v>
      </c>
      <c r="AR512" s="28" t="s">
        <v>2713</v>
      </c>
      <c r="AS512" s="28" t="s">
        <v>2714</v>
      </c>
      <c r="AT512" s="28" t="s">
        <v>1710</v>
      </c>
      <c r="AU512" s="23" t="s">
        <v>114</v>
      </c>
      <c r="AV512" s="23" t="s">
        <v>2715</v>
      </c>
      <c r="AW512" s="25" t="s">
        <v>114</v>
      </c>
      <c r="AX512" s="25" t="s">
        <v>128</v>
      </c>
      <c r="AY512" s="25" t="s">
        <v>128</v>
      </c>
      <c r="AZ512" s="25" t="s">
        <v>2777</v>
      </c>
      <c r="BA512" s="25" t="s">
        <v>114</v>
      </c>
      <c r="BB512" s="25" t="s">
        <v>128</v>
      </c>
      <c r="BC512" s="25" t="s">
        <v>128</v>
      </c>
      <c r="BD512" s="25" t="s">
        <v>128</v>
      </c>
      <c r="BE512" s="25" t="s">
        <v>128</v>
      </c>
      <c r="BF512" s="25" t="s">
        <v>128</v>
      </c>
      <c r="BG512" s="25" t="s">
        <v>128</v>
      </c>
      <c r="BH512" s="25" t="s">
        <v>128</v>
      </c>
      <c r="BI512" s="25" t="s">
        <v>2777</v>
      </c>
      <c r="BJ512" s="23" t="s">
        <v>128</v>
      </c>
      <c r="BK512" t="s">
        <v>1110</v>
      </c>
      <c r="BL512" s="23" t="s">
        <v>3392</v>
      </c>
      <c r="BM512" s="28">
        <v>3720928700</v>
      </c>
      <c r="BN512" s="72">
        <f t="shared" si="102"/>
        <v>2.5056590191311841E-2</v>
      </c>
    </row>
    <row r="513" spans="1:66" ht="15">
      <c r="A513" s="28">
        <v>509</v>
      </c>
      <c r="B513" s="23" t="s">
        <v>3393</v>
      </c>
      <c r="C513" s="28" t="s">
        <v>3419</v>
      </c>
      <c r="D513" s="27" t="s">
        <v>933</v>
      </c>
      <c r="E513" s="43">
        <f ca="1">IF(AW513="Y","Defaulted",IF(OR(IFERROR(_xlfn.XLOOKUP(I513,Library!$J:$J,Library!$P:$P),AK513)=6,IFERROR(_xlfn.XLOOKUP(I513,Library!$J:$J,Library!$P:$P),AK513)=7),"N/A",AO513))</f>
        <v>2</v>
      </c>
      <c r="F513" s="25" t="str">
        <f t="shared" si="107"/>
        <v>N</v>
      </c>
      <c r="G513" s="25" t="str">
        <f t="shared" si="108"/>
        <v>N</v>
      </c>
      <c r="H513" s="23" t="s">
        <v>128</v>
      </c>
      <c r="I513" s="29" t="s">
        <v>2034</v>
      </c>
      <c r="J513" s="44" t="str">
        <f t="shared" si="103"/>
        <v>主权债</v>
      </c>
      <c r="K513" s="23" t="s">
        <v>3341</v>
      </c>
      <c r="L513" s="29">
        <v>86.34375</v>
      </c>
      <c r="M513" s="29">
        <v>86.3984375</v>
      </c>
      <c r="N513" s="29">
        <v>4.1609832105217386</v>
      </c>
      <c r="O513" s="29">
        <v>4.1488663898258249</v>
      </c>
      <c r="P513" s="30">
        <v>1.375</v>
      </c>
      <c r="Q513" s="27" t="s">
        <v>107</v>
      </c>
      <c r="R513" s="31">
        <v>2</v>
      </c>
      <c r="S513" s="25" t="s">
        <v>3627</v>
      </c>
      <c r="T513" s="25" t="s">
        <v>128</v>
      </c>
      <c r="U513" s="25" t="s">
        <v>3496</v>
      </c>
      <c r="V513" s="25" t="s">
        <v>128</v>
      </c>
      <c r="W513" s="23" t="s">
        <v>8</v>
      </c>
      <c r="X513" s="23" t="s">
        <v>963</v>
      </c>
      <c r="Y513" s="23" t="s">
        <v>1143</v>
      </c>
      <c r="Z513" s="23" t="s">
        <v>1080</v>
      </c>
      <c r="AA513" s="23" t="s">
        <v>114</v>
      </c>
      <c r="AB513" s="23" t="s">
        <v>108</v>
      </c>
      <c r="AC513" s="23" t="s">
        <v>2693</v>
      </c>
      <c r="AD513" s="25">
        <f t="shared" ca="1" si="101"/>
        <v>5.5479452054794525</v>
      </c>
      <c r="AE513" s="32">
        <v>144644000000</v>
      </c>
      <c r="AF513" s="33">
        <f>VLOOKUP(J513,Library!A:B,2,0)</f>
        <v>1</v>
      </c>
      <c r="AG513" s="33">
        <f>VLOOKUP(J513,Library!A:G,7,0)</f>
        <v>3</v>
      </c>
      <c r="AH513" s="28" t="str">
        <f>VLOOKUP(W513,Library!W:X,2,0)</f>
        <v>N/A</v>
      </c>
      <c r="AI513" s="28">
        <f>VLOOKUP(X513,Library!Y:Z,2,0)</f>
        <v>2</v>
      </c>
      <c r="AJ513" s="28">
        <f>VLOOKUP(Y513,Library!AA:AB,2,0)</f>
        <v>2</v>
      </c>
      <c r="AK513" s="33">
        <f>IF(MAX(AH513,AI513,AJ513)=0,VLOOKUP(I513,Library!$J:$P,7,0),MAX(AH513,AI513,AJ513))</f>
        <v>2</v>
      </c>
      <c r="AL513" s="33">
        <f t="shared" ca="1" si="104"/>
        <v>4</v>
      </c>
      <c r="AM513" s="33">
        <f>VLOOKUP(AB513,Library!T:U,2,0)</f>
        <v>1</v>
      </c>
      <c r="AN513" s="34">
        <f t="shared" ca="1" si="105"/>
        <v>2.0499999999999998</v>
      </c>
      <c r="AO513" s="33">
        <f t="shared" ca="1" si="106"/>
        <v>2</v>
      </c>
      <c r="AP513" s="28" t="s">
        <v>547</v>
      </c>
      <c r="AQ513" s="25" t="s">
        <v>128</v>
      </c>
      <c r="AR513" s="28" t="s">
        <v>2713</v>
      </c>
      <c r="AS513" s="28" t="s">
        <v>2714</v>
      </c>
      <c r="AT513" s="28" t="s">
        <v>1710</v>
      </c>
      <c r="AU513" s="23" t="s">
        <v>114</v>
      </c>
      <c r="AV513" s="23" t="s">
        <v>2715</v>
      </c>
      <c r="AW513" s="25" t="s">
        <v>114</v>
      </c>
      <c r="AX513" s="25" t="s">
        <v>128</v>
      </c>
      <c r="AY513" s="25" t="s">
        <v>128</v>
      </c>
      <c r="AZ513" s="25" t="s">
        <v>2777</v>
      </c>
      <c r="BA513" s="25" t="s">
        <v>114</v>
      </c>
      <c r="BB513" s="25" t="s">
        <v>128</v>
      </c>
      <c r="BC513" s="25" t="s">
        <v>128</v>
      </c>
      <c r="BD513" s="25" t="s">
        <v>128</v>
      </c>
      <c r="BE513" s="25" t="s">
        <v>128</v>
      </c>
      <c r="BF513" s="25" t="s">
        <v>128</v>
      </c>
      <c r="BG513" s="25" t="s">
        <v>128</v>
      </c>
      <c r="BH513" s="25" t="s">
        <v>128</v>
      </c>
      <c r="BI513" s="25" t="s">
        <v>2777</v>
      </c>
      <c r="BJ513" s="23" t="s">
        <v>128</v>
      </c>
      <c r="BK513" t="s">
        <v>1110</v>
      </c>
      <c r="BL513" s="23" t="s">
        <v>3393</v>
      </c>
      <c r="BM513" s="28">
        <v>3022141600</v>
      </c>
      <c r="BN513" s="72">
        <f t="shared" si="102"/>
        <v>2.0893653383479441E-2</v>
      </c>
    </row>
    <row r="514" spans="1:66" ht="15">
      <c r="A514" s="28">
        <v>510</v>
      </c>
      <c r="B514" s="23" t="s">
        <v>3394</v>
      </c>
      <c r="C514" s="28" t="s">
        <v>3420</v>
      </c>
      <c r="D514" s="27" t="s">
        <v>933</v>
      </c>
      <c r="E514" s="43">
        <f ca="1">IF(AW514="Y","Defaulted",IF(OR(IFERROR(_xlfn.XLOOKUP(I514,Library!$J:$J,Library!$P:$P),AK514)=6,IFERROR(_xlfn.XLOOKUP(I514,Library!$J:$J,Library!$P:$P),AK514)=7),"N/A",AO514))</f>
        <v>2</v>
      </c>
      <c r="F514" s="25" t="str">
        <f t="shared" si="107"/>
        <v>N</v>
      </c>
      <c r="G514" s="25" t="str">
        <f t="shared" si="108"/>
        <v>N</v>
      </c>
      <c r="H514" s="23" t="s">
        <v>128</v>
      </c>
      <c r="I514" s="29" t="s">
        <v>2034</v>
      </c>
      <c r="J514" s="44" t="str">
        <f t="shared" si="103"/>
        <v>主权债</v>
      </c>
      <c r="K514" s="23" t="s">
        <v>3341</v>
      </c>
      <c r="L514" s="29">
        <v>93</v>
      </c>
      <c r="M514" s="29">
        <v>93.046875</v>
      </c>
      <c r="N514" s="29">
        <v>4.1992338</v>
      </c>
      <c r="O514" s="29">
        <v>4.1899908999999997</v>
      </c>
      <c r="P514" s="30">
        <v>2.875</v>
      </c>
      <c r="Q514" s="27" t="s">
        <v>107</v>
      </c>
      <c r="R514" s="31">
        <v>2</v>
      </c>
      <c r="S514" s="25" t="s">
        <v>3627</v>
      </c>
      <c r="T514" s="25" t="s">
        <v>128</v>
      </c>
      <c r="U514" s="25" t="s">
        <v>3496</v>
      </c>
      <c r="V514" s="25" t="s">
        <v>128</v>
      </c>
      <c r="W514" s="23" t="s">
        <v>8</v>
      </c>
      <c r="X514" s="23" t="s">
        <v>963</v>
      </c>
      <c r="Y514" s="23" t="s">
        <v>1143</v>
      </c>
      <c r="Z514" s="23" t="s">
        <v>1080</v>
      </c>
      <c r="AA514" s="23" t="s">
        <v>114</v>
      </c>
      <c r="AB514" s="23" t="s">
        <v>108</v>
      </c>
      <c r="AC514" s="23" t="s">
        <v>3439</v>
      </c>
      <c r="AD514" s="25">
        <f t="shared" ca="1" si="101"/>
        <v>6.0465753424657533</v>
      </c>
      <c r="AE514" s="32">
        <v>133341000000</v>
      </c>
      <c r="AF514" s="33">
        <f>VLOOKUP(J514,Library!A:B,2,0)</f>
        <v>1</v>
      </c>
      <c r="AG514" s="33">
        <f>VLOOKUP(J514,Library!A:G,7,0)</f>
        <v>3</v>
      </c>
      <c r="AH514" s="28" t="str">
        <f>VLOOKUP(W514,Library!W:X,2,0)</f>
        <v>N/A</v>
      </c>
      <c r="AI514" s="28">
        <f>VLOOKUP(X514,Library!Y:Z,2,0)</f>
        <v>2</v>
      </c>
      <c r="AJ514" s="28">
        <f>VLOOKUP(Y514,Library!AA:AB,2,0)</f>
        <v>2</v>
      </c>
      <c r="AK514" s="33">
        <f>IF(MAX(AH514,AI514,AJ514)=0,VLOOKUP(I514,Library!$J:$P,7,0),MAX(AH514,AI514,AJ514))</f>
        <v>2</v>
      </c>
      <c r="AL514" s="33">
        <f t="shared" ca="1" si="104"/>
        <v>4</v>
      </c>
      <c r="AM514" s="33">
        <f>VLOOKUP(AB514,Library!T:U,2,0)</f>
        <v>1</v>
      </c>
      <c r="AN514" s="34">
        <f t="shared" ca="1" si="105"/>
        <v>2.0499999999999998</v>
      </c>
      <c r="AO514" s="33">
        <f t="shared" ca="1" si="106"/>
        <v>2</v>
      </c>
      <c r="AP514" s="28" t="s">
        <v>547</v>
      </c>
      <c r="AQ514" s="25" t="s">
        <v>128</v>
      </c>
      <c r="AR514" s="28" t="s">
        <v>2713</v>
      </c>
      <c r="AS514" s="28" t="s">
        <v>2714</v>
      </c>
      <c r="AT514" s="28" t="s">
        <v>1710</v>
      </c>
      <c r="AU514" s="23" t="s">
        <v>114</v>
      </c>
      <c r="AV514" s="23" t="s">
        <v>2715</v>
      </c>
      <c r="AW514" s="25" t="s">
        <v>114</v>
      </c>
      <c r="AX514" s="25" t="s">
        <v>128</v>
      </c>
      <c r="AY514" s="25" t="s">
        <v>128</v>
      </c>
      <c r="AZ514" s="25" t="s">
        <v>2777</v>
      </c>
      <c r="BA514" s="25" t="s">
        <v>114</v>
      </c>
      <c r="BB514" s="25" t="s">
        <v>128</v>
      </c>
      <c r="BC514" s="25" t="s">
        <v>128</v>
      </c>
      <c r="BD514" s="25" t="s">
        <v>128</v>
      </c>
      <c r="BE514" s="25" t="s">
        <v>128</v>
      </c>
      <c r="BF514" s="25" t="s">
        <v>128</v>
      </c>
      <c r="BG514" s="25" t="s">
        <v>128</v>
      </c>
      <c r="BH514" s="25" t="s">
        <v>128</v>
      </c>
      <c r="BI514" s="25" t="s">
        <v>2777</v>
      </c>
      <c r="BJ514" s="23" t="s">
        <v>128</v>
      </c>
      <c r="BK514" t="s">
        <v>1110</v>
      </c>
      <c r="BL514" s="23" t="s">
        <v>3394</v>
      </c>
      <c r="BM514" s="28">
        <v>5786819600</v>
      </c>
      <c r="BN514" s="72">
        <f t="shared" si="102"/>
        <v>4.3398651577534295E-2</v>
      </c>
    </row>
    <row r="515" spans="1:66" ht="15">
      <c r="A515" s="28">
        <v>511</v>
      </c>
      <c r="B515" s="23" t="s">
        <v>3395</v>
      </c>
      <c r="C515" s="28" t="s">
        <v>3421</v>
      </c>
      <c r="D515" s="27" t="s">
        <v>933</v>
      </c>
      <c r="E515" s="43">
        <f ca="1">IF(AW515="Y","Defaulted",IF(OR(IFERROR(_xlfn.XLOOKUP(I515,Library!$J:$J,Library!$P:$P),AK515)=6,IFERROR(_xlfn.XLOOKUP(I515,Library!$J:$J,Library!$P:$P),AK515)=7),"N/A",AO515))</f>
        <v>2</v>
      </c>
      <c r="F515" s="25" t="str">
        <f t="shared" si="107"/>
        <v>N</v>
      </c>
      <c r="G515" s="25" t="str">
        <f t="shared" si="108"/>
        <v>N</v>
      </c>
      <c r="H515" s="23" t="s">
        <v>128</v>
      </c>
      <c r="I515" s="29" t="s">
        <v>2034</v>
      </c>
      <c r="J515" s="44" t="str">
        <f t="shared" si="103"/>
        <v>主权债</v>
      </c>
      <c r="K515" s="23" t="s">
        <v>3341</v>
      </c>
      <c r="L515" s="29">
        <v>99.40625</v>
      </c>
      <c r="M515" s="29">
        <v>99.453125</v>
      </c>
      <c r="N515" s="29">
        <v>4.2296185336152599</v>
      </c>
      <c r="O515" s="29">
        <v>4.2213117456056288</v>
      </c>
      <c r="P515" s="30">
        <v>4.125</v>
      </c>
      <c r="Q515" s="27" t="s">
        <v>107</v>
      </c>
      <c r="R515" s="31">
        <v>2</v>
      </c>
      <c r="S515" s="25" t="s">
        <v>3627</v>
      </c>
      <c r="T515" s="25" t="s">
        <v>128</v>
      </c>
      <c r="U515" s="25" t="s">
        <v>3496</v>
      </c>
      <c r="V515" s="25" t="s">
        <v>128</v>
      </c>
      <c r="W515" s="23" t="s">
        <v>8</v>
      </c>
      <c r="X515" s="23" t="s">
        <v>963</v>
      </c>
      <c r="Y515" s="23" t="s">
        <v>1143</v>
      </c>
      <c r="Z515" s="23" t="s">
        <v>1080</v>
      </c>
      <c r="AA515" s="23" t="s">
        <v>114</v>
      </c>
      <c r="AB515" s="23" t="s">
        <v>108</v>
      </c>
      <c r="AC515" s="23" t="s">
        <v>3440</v>
      </c>
      <c r="AD515" s="25">
        <f t="shared" ca="1" si="101"/>
        <v>6.5506849315068489</v>
      </c>
      <c r="AE515" s="32">
        <v>111255000000</v>
      </c>
      <c r="AF515" s="33">
        <f>VLOOKUP(J515,Library!A:B,2,0)</f>
        <v>1</v>
      </c>
      <c r="AG515" s="33">
        <f>VLOOKUP(J515,Library!A:G,7,0)</f>
        <v>3</v>
      </c>
      <c r="AH515" s="28" t="str">
        <f>VLOOKUP(W515,Library!W:X,2,0)</f>
        <v>N/A</v>
      </c>
      <c r="AI515" s="28">
        <f>VLOOKUP(X515,Library!Y:Z,2,0)</f>
        <v>2</v>
      </c>
      <c r="AJ515" s="28">
        <f>VLOOKUP(Y515,Library!AA:AB,2,0)</f>
        <v>2</v>
      </c>
      <c r="AK515" s="33">
        <f>IF(MAX(AH515,AI515,AJ515)=0,VLOOKUP(I515,Library!$J:$P,7,0),MAX(AH515,AI515,AJ515))</f>
        <v>2</v>
      </c>
      <c r="AL515" s="33">
        <f t="shared" ca="1" si="104"/>
        <v>4</v>
      </c>
      <c r="AM515" s="33">
        <f>VLOOKUP(AB515,Library!T:U,2,0)</f>
        <v>1</v>
      </c>
      <c r="AN515" s="34">
        <f t="shared" ca="1" si="105"/>
        <v>2.0499999999999998</v>
      </c>
      <c r="AO515" s="33">
        <f t="shared" ca="1" si="106"/>
        <v>2</v>
      </c>
      <c r="AP515" s="28" t="s">
        <v>2471</v>
      </c>
      <c r="AQ515" s="25" t="s">
        <v>128</v>
      </c>
      <c r="AR515" s="28" t="s">
        <v>2713</v>
      </c>
      <c r="AS515" s="28" t="s">
        <v>2714</v>
      </c>
      <c r="AT515" s="28" t="s">
        <v>1710</v>
      </c>
      <c r="AU515" s="23" t="s">
        <v>114</v>
      </c>
      <c r="AV515" s="23" t="s">
        <v>2715</v>
      </c>
      <c r="AW515" s="25" t="s">
        <v>114</v>
      </c>
      <c r="AX515" s="25" t="s">
        <v>128</v>
      </c>
      <c r="AY515" s="25" t="s">
        <v>128</v>
      </c>
      <c r="AZ515" s="25" t="s">
        <v>2777</v>
      </c>
      <c r="BA515" s="25" t="s">
        <v>114</v>
      </c>
      <c r="BB515" s="25" t="s">
        <v>128</v>
      </c>
      <c r="BC515" s="25" t="s">
        <v>128</v>
      </c>
      <c r="BD515" s="25" t="s">
        <v>128</v>
      </c>
      <c r="BE515" s="25" t="s">
        <v>128</v>
      </c>
      <c r="BF515" s="25" t="s">
        <v>128</v>
      </c>
      <c r="BG515" s="25" t="s">
        <v>128</v>
      </c>
      <c r="BH515" s="25" t="s">
        <v>128</v>
      </c>
      <c r="BI515" s="25" t="s">
        <v>2777</v>
      </c>
      <c r="BJ515" s="23" t="s">
        <v>128</v>
      </c>
      <c r="BK515" t="s">
        <v>1110</v>
      </c>
      <c r="BL515" s="23" t="s">
        <v>3395</v>
      </c>
      <c r="BM515" s="28">
        <v>5138079800</v>
      </c>
      <c r="BN515" s="72">
        <f t="shared" si="102"/>
        <v>4.6182911329827873E-2</v>
      </c>
    </row>
    <row r="516" spans="1:66" ht="15">
      <c r="A516" s="28">
        <v>512</v>
      </c>
      <c r="B516" s="23" t="s">
        <v>3396</v>
      </c>
      <c r="C516" s="28" t="s">
        <v>3422</v>
      </c>
      <c r="D516" s="27" t="s">
        <v>933</v>
      </c>
      <c r="E516" s="43">
        <f ca="1">IF(AW516="Y","Defaulted",IF(OR(IFERROR(_xlfn.XLOOKUP(I516,Library!$J:$J,Library!$P:$P),AK516)=6,IFERROR(_xlfn.XLOOKUP(I516,Library!$J:$J,Library!$P:$P),AK516)=7),"N/A",AO516))</f>
        <v>2</v>
      </c>
      <c r="F516" s="25" t="str">
        <f t="shared" si="107"/>
        <v>N</v>
      </c>
      <c r="G516" s="25" t="str">
        <f t="shared" si="108"/>
        <v>N</v>
      </c>
      <c r="H516" s="23" t="s">
        <v>128</v>
      </c>
      <c r="I516" s="29" t="s">
        <v>2034</v>
      </c>
      <c r="J516" s="44" t="str">
        <f t="shared" si="103"/>
        <v>主权债</v>
      </c>
      <c r="K516" s="23" t="s">
        <v>3341</v>
      </c>
      <c r="L516" s="29">
        <v>101.3125</v>
      </c>
      <c r="M516" s="29">
        <v>101.3671875</v>
      </c>
      <c r="N516" s="29">
        <v>4.2940856630394517</v>
      </c>
      <c r="O516" s="29">
        <v>4.2855857536681032</v>
      </c>
      <c r="P516" s="30">
        <v>4.5</v>
      </c>
      <c r="Q516" s="27" t="s">
        <v>107</v>
      </c>
      <c r="R516" s="31">
        <v>2</v>
      </c>
      <c r="S516" s="25" t="s">
        <v>3627</v>
      </c>
      <c r="T516" s="25" t="s">
        <v>128</v>
      </c>
      <c r="U516" s="25" t="s">
        <v>3496</v>
      </c>
      <c r="V516" s="25" t="s">
        <v>128</v>
      </c>
      <c r="W516" s="23" t="s">
        <v>8</v>
      </c>
      <c r="X516" s="23" t="s">
        <v>963</v>
      </c>
      <c r="Y516" s="23" t="s">
        <v>1143</v>
      </c>
      <c r="Z516" s="23" t="s">
        <v>1080</v>
      </c>
      <c r="AA516" s="23" t="s">
        <v>114</v>
      </c>
      <c r="AB516" s="23" t="s">
        <v>108</v>
      </c>
      <c r="AC516" s="23" t="s">
        <v>488</v>
      </c>
      <c r="AD516" s="25">
        <f t="shared" ca="1" si="101"/>
        <v>7.5506849315068489</v>
      </c>
      <c r="AE516" s="32">
        <v>114743000000</v>
      </c>
      <c r="AF516" s="33">
        <f>VLOOKUP(J516,Library!A:B,2,0)</f>
        <v>1</v>
      </c>
      <c r="AG516" s="33">
        <f>VLOOKUP(J516,Library!A:G,7,0)</f>
        <v>3</v>
      </c>
      <c r="AH516" s="28" t="str">
        <f>VLOOKUP(W516,Library!W:X,2,0)</f>
        <v>N/A</v>
      </c>
      <c r="AI516" s="28">
        <f>VLOOKUP(X516,Library!Y:Z,2,0)</f>
        <v>2</v>
      </c>
      <c r="AJ516" s="28">
        <f>VLOOKUP(Y516,Library!AA:AB,2,0)</f>
        <v>2</v>
      </c>
      <c r="AK516" s="33">
        <f>IF(MAX(AH516,AI516,AJ516)=0,VLOOKUP(I516,Library!$J:$P,7,0),MAX(AH516,AI516,AJ516))</f>
        <v>2</v>
      </c>
      <c r="AL516" s="33">
        <f t="shared" ca="1" si="104"/>
        <v>4</v>
      </c>
      <c r="AM516" s="33">
        <f>VLOOKUP(AB516,Library!T:U,2,0)</f>
        <v>1</v>
      </c>
      <c r="AN516" s="34">
        <f t="shared" ca="1" si="105"/>
        <v>2.0499999999999998</v>
      </c>
      <c r="AO516" s="33">
        <f t="shared" ca="1" si="106"/>
        <v>2</v>
      </c>
      <c r="AP516" s="28" t="s">
        <v>547</v>
      </c>
      <c r="AQ516" s="25" t="s">
        <v>128</v>
      </c>
      <c r="AR516" s="28" t="s">
        <v>2713</v>
      </c>
      <c r="AS516" s="28" t="s">
        <v>2714</v>
      </c>
      <c r="AT516" s="28" t="s">
        <v>1710</v>
      </c>
      <c r="AU516" s="23" t="s">
        <v>114</v>
      </c>
      <c r="AV516" s="23" t="s">
        <v>2715</v>
      </c>
      <c r="AW516" s="25" t="s">
        <v>114</v>
      </c>
      <c r="AX516" s="25" t="s">
        <v>128</v>
      </c>
      <c r="AY516" s="25" t="s">
        <v>128</v>
      </c>
      <c r="AZ516" s="25" t="s">
        <v>2777</v>
      </c>
      <c r="BA516" s="25" t="s">
        <v>114</v>
      </c>
      <c r="BB516" s="25" t="s">
        <v>128</v>
      </c>
      <c r="BC516" s="25" t="s">
        <v>128</v>
      </c>
      <c r="BD516" s="25" t="s">
        <v>128</v>
      </c>
      <c r="BE516" s="25" t="s">
        <v>128</v>
      </c>
      <c r="BF516" s="25" t="s">
        <v>128</v>
      </c>
      <c r="BG516" s="25" t="s">
        <v>128</v>
      </c>
      <c r="BH516" s="25" t="s">
        <v>128</v>
      </c>
      <c r="BI516" s="25" t="s">
        <v>2777</v>
      </c>
      <c r="BJ516" s="23" t="s">
        <v>128</v>
      </c>
      <c r="BK516" t="s">
        <v>1110</v>
      </c>
      <c r="BL516" s="23" t="s">
        <v>3396</v>
      </c>
      <c r="BM516" s="28">
        <v>29994415900</v>
      </c>
      <c r="BN516" s="72">
        <f t="shared" si="102"/>
        <v>0.26140519160210207</v>
      </c>
    </row>
    <row r="517" spans="1:66" ht="15">
      <c r="A517" s="28">
        <v>513</v>
      </c>
      <c r="B517" s="23" t="s">
        <v>3397</v>
      </c>
      <c r="C517" s="28" t="s">
        <v>3423</v>
      </c>
      <c r="D517" s="27" t="s">
        <v>933</v>
      </c>
      <c r="E517" s="43">
        <f ca="1">IF(AW517="Y","Defaulted",IF(OR(IFERROR(_xlfn.XLOOKUP(I517,Library!$J:$J,Library!$P:$P),AK517)=6,IFERROR(_xlfn.XLOOKUP(I517,Library!$J:$J,Library!$P:$P),AK517)=7),"N/A",AO517))</f>
        <v>2</v>
      </c>
      <c r="F517" s="25" t="str">
        <f t="shared" si="107"/>
        <v>N</v>
      </c>
      <c r="G517" s="25" t="str">
        <f t="shared" si="108"/>
        <v>N</v>
      </c>
      <c r="H517" s="23" t="s">
        <v>128</v>
      </c>
      <c r="I517" s="29" t="s">
        <v>2034</v>
      </c>
      <c r="J517" s="44" t="str">
        <f t="shared" si="103"/>
        <v>主权债</v>
      </c>
      <c r="K517" s="23" t="s">
        <v>3341</v>
      </c>
      <c r="L517" s="29">
        <v>100.328125</v>
      </c>
      <c r="M517" s="29">
        <v>100.3671875</v>
      </c>
      <c r="N517" s="29">
        <v>4.3259893624305894</v>
      </c>
      <c r="O517" s="29">
        <v>4.3201972881446338</v>
      </c>
      <c r="P517" s="30">
        <v>4.375</v>
      </c>
      <c r="Q517" s="27" t="s">
        <v>107</v>
      </c>
      <c r="R517" s="31">
        <v>2</v>
      </c>
      <c r="S517" s="25" t="s">
        <v>3627</v>
      </c>
      <c r="T517" s="25" t="s">
        <v>128</v>
      </c>
      <c r="U517" s="25" t="s">
        <v>3496</v>
      </c>
      <c r="V517" s="25" t="s">
        <v>128</v>
      </c>
      <c r="W517" s="23" t="s">
        <v>8</v>
      </c>
      <c r="X517" s="23" t="s">
        <v>963</v>
      </c>
      <c r="Y517" s="23" t="s">
        <v>1143</v>
      </c>
      <c r="Z517" s="23" t="s">
        <v>1080</v>
      </c>
      <c r="AA517" s="23" t="s">
        <v>114</v>
      </c>
      <c r="AB517" s="23" t="s">
        <v>108</v>
      </c>
      <c r="AC517" s="23" t="s">
        <v>3441</v>
      </c>
      <c r="AD517" s="25">
        <f t="shared" ca="1" si="101"/>
        <v>8.0465753424657542</v>
      </c>
      <c r="AE517" s="32">
        <v>132878000000</v>
      </c>
      <c r="AF517" s="33">
        <f>VLOOKUP(J517,Library!A:B,2,0)</f>
        <v>1</v>
      </c>
      <c r="AG517" s="33">
        <f>VLOOKUP(J517,Library!A:G,7,0)</f>
        <v>3</v>
      </c>
      <c r="AH517" s="28" t="str">
        <f>VLOOKUP(W517,Library!W:X,2,0)</f>
        <v>N/A</v>
      </c>
      <c r="AI517" s="28">
        <f>VLOOKUP(X517,Library!Y:Z,2,0)</f>
        <v>2</v>
      </c>
      <c r="AJ517" s="28">
        <f>VLOOKUP(Y517,Library!AA:AB,2,0)</f>
        <v>2</v>
      </c>
      <c r="AK517" s="33">
        <f>IF(MAX(AH517,AI517,AJ517)=0,VLOOKUP(I517,Library!$J:$P,7,0),MAX(AH517,AI517,AJ517))</f>
        <v>2</v>
      </c>
      <c r="AL517" s="33">
        <f t="shared" ca="1" si="104"/>
        <v>4</v>
      </c>
      <c r="AM517" s="33">
        <f>VLOOKUP(AB517,Library!T:U,2,0)</f>
        <v>1</v>
      </c>
      <c r="AN517" s="34">
        <f t="shared" ca="1" si="105"/>
        <v>2.0499999999999998</v>
      </c>
      <c r="AO517" s="33">
        <f t="shared" ca="1" si="106"/>
        <v>2</v>
      </c>
      <c r="AP517" s="28" t="s">
        <v>547</v>
      </c>
      <c r="AQ517" s="25" t="s">
        <v>128</v>
      </c>
      <c r="AR517" s="28" t="s">
        <v>2713</v>
      </c>
      <c r="AS517" s="28" t="s">
        <v>2714</v>
      </c>
      <c r="AT517" s="28" t="s">
        <v>1710</v>
      </c>
      <c r="AU517" s="23" t="s">
        <v>114</v>
      </c>
      <c r="AV517" s="23" t="s">
        <v>2715</v>
      </c>
      <c r="AW517" s="25" t="s">
        <v>114</v>
      </c>
      <c r="AX517" s="25" t="s">
        <v>128</v>
      </c>
      <c r="AY517" s="25" t="s">
        <v>128</v>
      </c>
      <c r="AZ517" s="25" t="s">
        <v>2777</v>
      </c>
      <c r="BA517" s="25" t="s">
        <v>114</v>
      </c>
      <c r="BB517" s="25" t="s">
        <v>128</v>
      </c>
      <c r="BC517" s="25" t="s">
        <v>128</v>
      </c>
      <c r="BD517" s="25" t="s">
        <v>128</v>
      </c>
      <c r="BE517" s="25" t="s">
        <v>128</v>
      </c>
      <c r="BF517" s="25" t="s">
        <v>128</v>
      </c>
      <c r="BG517" s="25" t="s">
        <v>128</v>
      </c>
      <c r="BH517" s="25" t="s">
        <v>128</v>
      </c>
      <c r="BI517" s="25" t="s">
        <v>2777</v>
      </c>
      <c r="BJ517" s="23" t="s">
        <v>128</v>
      </c>
      <c r="BK517" t="s">
        <v>1110</v>
      </c>
      <c r="BL517" s="23" t="s">
        <v>3397</v>
      </c>
      <c r="BM517" s="28">
        <v>9310009700</v>
      </c>
      <c r="BN517" s="72">
        <f t="shared" si="102"/>
        <v>7.0064342479567721E-2</v>
      </c>
    </row>
    <row r="518" spans="1:66" ht="15">
      <c r="A518" s="28">
        <v>514</v>
      </c>
      <c r="B518" s="23" t="s">
        <v>3398</v>
      </c>
      <c r="C518" s="28" t="s">
        <v>3424</v>
      </c>
      <c r="D518" s="27" t="s">
        <v>933</v>
      </c>
      <c r="E518" s="43">
        <f ca="1">IF(AW518="Y","Defaulted",IF(OR(IFERROR(_xlfn.XLOOKUP(I518,Library!$J:$J,Library!$P:$P),AK518)=6,IFERROR(_xlfn.XLOOKUP(I518,Library!$J:$J,Library!$P:$P),AK518)=7),"N/A",AO518))</f>
        <v>3</v>
      </c>
      <c r="F518" s="25" t="str">
        <f t="shared" si="107"/>
        <v>N</v>
      </c>
      <c r="G518" s="25" t="str">
        <f t="shared" si="108"/>
        <v>N</v>
      </c>
      <c r="H518" s="23" t="s">
        <v>128</v>
      </c>
      <c r="I518" s="29" t="s">
        <v>2034</v>
      </c>
      <c r="J518" s="44" t="str">
        <f t="shared" si="103"/>
        <v>主权债</v>
      </c>
      <c r="K518" s="23" t="s">
        <v>3341</v>
      </c>
      <c r="L518" s="29">
        <v>96.46875</v>
      </c>
      <c r="M518" s="29">
        <v>96.671875</v>
      </c>
      <c r="N518" s="29">
        <v>4.7310018999999999</v>
      </c>
      <c r="O518" s="29">
        <v>4.7100815999999996</v>
      </c>
      <c r="P518" s="30">
        <v>4.375</v>
      </c>
      <c r="Q518" s="27" t="s">
        <v>107</v>
      </c>
      <c r="R518" s="31">
        <v>2</v>
      </c>
      <c r="S518" s="25" t="s">
        <v>3627</v>
      </c>
      <c r="T518" s="25" t="s">
        <v>128</v>
      </c>
      <c r="U518" s="25" t="s">
        <v>3496</v>
      </c>
      <c r="V518" s="25" t="s">
        <v>128</v>
      </c>
      <c r="W518" s="23" t="s">
        <v>8</v>
      </c>
      <c r="X518" s="23" t="s">
        <v>963</v>
      </c>
      <c r="Y518" s="23" t="s">
        <v>1143</v>
      </c>
      <c r="Z518" s="23" t="s">
        <v>1080</v>
      </c>
      <c r="AA518" s="23" t="s">
        <v>114</v>
      </c>
      <c r="AB518" s="23" t="s">
        <v>108</v>
      </c>
      <c r="AC518" s="23" t="s">
        <v>3442</v>
      </c>
      <c r="AD518" s="25">
        <f t="shared" ca="1" si="101"/>
        <v>13.553424657534247</v>
      </c>
      <c r="AE518" s="32">
        <v>44564000000</v>
      </c>
      <c r="AF518" s="33">
        <f>VLOOKUP(J518,Library!A:B,2,0)</f>
        <v>1</v>
      </c>
      <c r="AG518" s="33">
        <f>VLOOKUP(J518,Library!A:G,7,0)</f>
        <v>3</v>
      </c>
      <c r="AH518" s="28" t="str">
        <f>VLOOKUP(W518,Library!W:X,2,0)</f>
        <v>N/A</v>
      </c>
      <c r="AI518" s="28">
        <f>VLOOKUP(X518,Library!Y:Z,2,0)</f>
        <v>2</v>
      </c>
      <c r="AJ518" s="28">
        <f>VLOOKUP(Y518,Library!AA:AB,2,0)</f>
        <v>2</v>
      </c>
      <c r="AK518" s="33">
        <f>IF(MAX(AH518,AI518,AJ518)=0,VLOOKUP(I518,Library!$J:$P,7,0),MAX(AH518,AI518,AJ518))</f>
        <v>2</v>
      </c>
      <c r="AL518" s="33">
        <f t="shared" ca="1" si="104"/>
        <v>5</v>
      </c>
      <c r="AM518" s="33">
        <f>VLOOKUP(AB518,Library!T:U,2,0)</f>
        <v>1</v>
      </c>
      <c r="AN518" s="34">
        <f t="shared" ca="1" si="105"/>
        <v>2.15</v>
      </c>
      <c r="AO518" s="33">
        <f t="shared" ca="1" si="106"/>
        <v>3</v>
      </c>
      <c r="AP518" s="28" t="s">
        <v>547</v>
      </c>
      <c r="AQ518" s="25" t="s">
        <v>128</v>
      </c>
      <c r="AR518" s="28" t="s">
        <v>2713</v>
      </c>
      <c r="AS518" s="28" t="s">
        <v>2714</v>
      </c>
      <c r="AT518" s="28" t="s">
        <v>1710</v>
      </c>
      <c r="AU518" s="23" t="s">
        <v>114</v>
      </c>
      <c r="AV518" s="23" t="s">
        <v>2715</v>
      </c>
      <c r="AW518" s="25" t="s">
        <v>114</v>
      </c>
      <c r="AX518" s="25" t="s">
        <v>128</v>
      </c>
      <c r="AY518" s="25" t="s">
        <v>128</v>
      </c>
      <c r="AZ518" s="25" t="s">
        <v>2777</v>
      </c>
      <c r="BA518" s="25" t="s">
        <v>114</v>
      </c>
      <c r="BB518" s="25" t="s">
        <v>128</v>
      </c>
      <c r="BC518" s="25" t="s">
        <v>128</v>
      </c>
      <c r="BD518" s="25" t="s">
        <v>128</v>
      </c>
      <c r="BE518" s="25" t="s">
        <v>128</v>
      </c>
      <c r="BF518" s="25" t="s">
        <v>128</v>
      </c>
      <c r="BG518" s="25" t="s">
        <v>128</v>
      </c>
      <c r="BH518" s="25" t="s">
        <v>128</v>
      </c>
      <c r="BI518" s="25" t="s">
        <v>2777</v>
      </c>
      <c r="BJ518" s="23" t="s">
        <v>128</v>
      </c>
      <c r="BK518" t="s">
        <v>1110</v>
      </c>
      <c r="BL518" s="23" t="s">
        <v>3398</v>
      </c>
      <c r="BM518" s="28">
        <v>277927400</v>
      </c>
      <c r="BN518" s="72">
        <f t="shared" si="102"/>
        <v>6.2365900727044251E-3</v>
      </c>
    </row>
    <row r="519" spans="1:66" ht="15">
      <c r="A519" s="28">
        <v>515</v>
      </c>
      <c r="B519" s="23" t="s">
        <v>3399</v>
      </c>
      <c r="C519" s="28" t="s">
        <v>3425</v>
      </c>
      <c r="D519" s="27" t="s">
        <v>933</v>
      </c>
      <c r="E519" s="43">
        <f ca="1">IF(AW519="Y","Defaulted",IF(OR(IFERROR(_xlfn.XLOOKUP(I519,Library!$J:$J,Library!$P:$P),AK519)=6,IFERROR(_xlfn.XLOOKUP(I519,Library!$J:$J,Library!$P:$P),AK519)=7),"N/A",AO519))</f>
        <v>3</v>
      </c>
      <c r="F519" s="25" t="str">
        <f t="shared" si="107"/>
        <v>N</v>
      </c>
      <c r="G519" s="25" t="str">
        <f t="shared" si="108"/>
        <v>N</v>
      </c>
      <c r="H519" s="23" t="s">
        <v>128</v>
      </c>
      <c r="I519" s="29" t="s">
        <v>2034</v>
      </c>
      <c r="J519" s="44" t="str">
        <f t="shared" si="103"/>
        <v>主权债</v>
      </c>
      <c r="K519" s="23" t="s">
        <v>3341</v>
      </c>
      <c r="L519" s="29">
        <v>99.375</v>
      </c>
      <c r="M519" s="29">
        <v>99.59375</v>
      </c>
      <c r="N519" s="29">
        <v>4.8088785080759546</v>
      </c>
      <c r="O519" s="29">
        <v>4.7879930809882199</v>
      </c>
      <c r="P519" s="30">
        <v>4.75</v>
      </c>
      <c r="Q519" s="27" t="s">
        <v>107</v>
      </c>
      <c r="R519" s="31">
        <v>2</v>
      </c>
      <c r="S519" s="25" t="s">
        <v>3620</v>
      </c>
      <c r="T519" s="25" t="s">
        <v>128</v>
      </c>
      <c r="U519" s="25" t="s">
        <v>3496</v>
      </c>
      <c r="V519" s="25" t="s">
        <v>128</v>
      </c>
      <c r="W519" s="23" t="s">
        <v>8</v>
      </c>
      <c r="X519" s="23" t="s">
        <v>963</v>
      </c>
      <c r="Y519" s="23" t="s">
        <v>1143</v>
      </c>
      <c r="Z519" s="23" t="s">
        <v>1080</v>
      </c>
      <c r="AA519" s="23" t="s">
        <v>114</v>
      </c>
      <c r="AB519" s="23" t="s">
        <v>108</v>
      </c>
      <c r="AC519" s="23" t="s">
        <v>3443</v>
      </c>
      <c r="AD519" s="25">
        <f t="shared" ca="1" si="101"/>
        <v>14.808219178082192</v>
      </c>
      <c r="AE519" s="32">
        <v>43005000000</v>
      </c>
      <c r="AF519" s="33">
        <f>VLOOKUP(J519,Library!A:B,2,0)</f>
        <v>1</v>
      </c>
      <c r="AG519" s="33">
        <f>VLOOKUP(J519,Library!A:G,7,0)</f>
        <v>3</v>
      </c>
      <c r="AH519" s="28" t="str">
        <f>VLOOKUP(W519,Library!W:X,2,0)</f>
        <v>N/A</v>
      </c>
      <c r="AI519" s="28">
        <f>VLOOKUP(X519,Library!Y:Z,2,0)</f>
        <v>2</v>
      </c>
      <c r="AJ519" s="28">
        <f>VLOOKUP(Y519,Library!AA:AB,2,0)</f>
        <v>2</v>
      </c>
      <c r="AK519" s="33">
        <f>IF(MAX(AH519,AI519,AJ519)=0,VLOOKUP(I519,Library!$J:$P,7,0),MAX(AH519,AI519,AJ519))</f>
        <v>2</v>
      </c>
      <c r="AL519" s="33">
        <f t="shared" ca="1" si="104"/>
        <v>5</v>
      </c>
      <c r="AM519" s="33">
        <f>VLOOKUP(AB519,Library!T:U,2,0)</f>
        <v>1</v>
      </c>
      <c r="AN519" s="34">
        <f t="shared" ca="1" si="105"/>
        <v>2.15</v>
      </c>
      <c r="AO519" s="33">
        <f t="shared" ca="1" si="106"/>
        <v>3</v>
      </c>
      <c r="AP519" s="28" t="s">
        <v>3444</v>
      </c>
      <c r="AQ519" s="25" t="s">
        <v>128</v>
      </c>
      <c r="AR519" s="28" t="s">
        <v>2713</v>
      </c>
      <c r="AS519" s="28" t="s">
        <v>2714</v>
      </c>
      <c r="AT519" s="28" t="s">
        <v>1710</v>
      </c>
      <c r="AU519" s="23" t="s">
        <v>114</v>
      </c>
      <c r="AV519" s="23" t="s">
        <v>2715</v>
      </c>
      <c r="AW519" s="25" t="s">
        <v>114</v>
      </c>
      <c r="AX519" s="25" t="s">
        <v>128</v>
      </c>
      <c r="AY519" s="25" t="s">
        <v>128</v>
      </c>
      <c r="AZ519" s="25" t="s">
        <v>2777</v>
      </c>
      <c r="BA519" s="25" t="s">
        <v>114</v>
      </c>
      <c r="BB519" s="25" t="s">
        <v>128</v>
      </c>
      <c r="BC519" s="25" t="s">
        <v>128</v>
      </c>
      <c r="BD519" s="25" t="s">
        <v>128</v>
      </c>
      <c r="BE519" s="25" t="s">
        <v>128</v>
      </c>
      <c r="BF519" s="25" t="s">
        <v>128</v>
      </c>
      <c r="BG519" s="25" t="s">
        <v>128</v>
      </c>
      <c r="BH519" s="25" t="s">
        <v>128</v>
      </c>
      <c r="BI519" s="25" t="s">
        <v>2777</v>
      </c>
      <c r="BJ519" s="23" t="s">
        <v>128</v>
      </c>
      <c r="BK519" t="s">
        <v>1110</v>
      </c>
      <c r="BL519" s="23" t="s">
        <v>3399</v>
      </c>
      <c r="BM519" s="28">
        <v>662179000</v>
      </c>
      <c r="BN519" s="72">
        <f t="shared" si="102"/>
        <v>1.539772119520986E-2</v>
      </c>
    </row>
    <row r="520" spans="1:66" ht="15">
      <c r="A520" s="28">
        <v>516</v>
      </c>
      <c r="B520" s="23" t="s">
        <v>3400</v>
      </c>
      <c r="C520" s="28" t="s">
        <v>3426</v>
      </c>
      <c r="D520" s="27" t="s">
        <v>933</v>
      </c>
      <c r="E520" s="43">
        <f ca="1">IF(AW520="Y","Defaulted",IF(OR(IFERROR(_xlfn.XLOOKUP(I520,Library!$J:$J,Library!$P:$P),AK520)=6,IFERROR(_xlfn.XLOOKUP(I520,Library!$J:$J,Library!$P:$P),AK520)=7),"N/A",AO520))</f>
        <v>3</v>
      </c>
      <c r="F520" s="25" t="str">
        <f t="shared" si="107"/>
        <v>N</v>
      </c>
      <c r="G520" s="25" t="str">
        <f t="shared" si="108"/>
        <v>N</v>
      </c>
      <c r="H520" s="23" t="s">
        <v>128</v>
      </c>
      <c r="I520" s="29" t="s">
        <v>2034</v>
      </c>
      <c r="J520" s="44" t="str">
        <f t="shared" si="103"/>
        <v>主权债</v>
      </c>
      <c r="K520" s="23" t="s">
        <v>3341</v>
      </c>
      <c r="L520" s="29">
        <v>75.828125</v>
      </c>
      <c r="M520" s="29">
        <v>76.015625</v>
      </c>
      <c r="N520" s="29">
        <v>4.9991194063843505</v>
      </c>
      <c r="O520" s="29">
        <v>4.9795967014330449</v>
      </c>
      <c r="P520" s="30">
        <v>2.875</v>
      </c>
      <c r="Q520" s="27" t="s">
        <v>107</v>
      </c>
      <c r="R520" s="31">
        <v>2</v>
      </c>
      <c r="S520" s="25" t="s">
        <v>3627</v>
      </c>
      <c r="T520" s="25" t="s">
        <v>128</v>
      </c>
      <c r="U520" s="25" t="s">
        <v>3496</v>
      </c>
      <c r="V520" s="25" t="s">
        <v>128</v>
      </c>
      <c r="W520" s="23" t="s">
        <v>8</v>
      </c>
      <c r="X520" s="23" t="s">
        <v>963</v>
      </c>
      <c r="Y520" s="23" t="s">
        <v>1143</v>
      </c>
      <c r="Z520" s="23" t="s">
        <v>1080</v>
      </c>
      <c r="AA520" s="23" t="s">
        <v>114</v>
      </c>
      <c r="AB520" s="23" t="s">
        <v>108</v>
      </c>
      <c r="AC520" s="23" t="s">
        <v>2419</v>
      </c>
      <c r="AD520" s="25">
        <f t="shared" ca="1" si="101"/>
        <v>17.052054794520547</v>
      </c>
      <c r="AE520" s="32">
        <v>41999000000</v>
      </c>
      <c r="AF520" s="33">
        <f>VLOOKUP(J520,Library!A:B,2,0)</f>
        <v>1</v>
      </c>
      <c r="AG520" s="33">
        <f>VLOOKUP(J520,Library!A:G,7,0)</f>
        <v>3</v>
      </c>
      <c r="AH520" s="28" t="str">
        <f>VLOOKUP(W520,Library!W:X,2,0)</f>
        <v>N/A</v>
      </c>
      <c r="AI520" s="28">
        <f>VLOOKUP(X520,Library!Y:Z,2,0)</f>
        <v>2</v>
      </c>
      <c r="AJ520" s="28">
        <f>VLOOKUP(Y520,Library!AA:AB,2,0)</f>
        <v>2</v>
      </c>
      <c r="AK520" s="33">
        <f>IF(MAX(AH520,AI520,AJ520)=0,VLOOKUP(I520,Library!$J:$P,7,0),MAX(AH520,AI520,AJ520))</f>
        <v>2</v>
      </c>
      <c r="AL520" s="33">
        <f t="shared" ca="1" si="104"/>
        <v>5</v>
      </c>
      <c r="AM520" s="33">
        <f>VLOOKUP(AB520,Library!T:U,2,0)</f>
        <v>1</v>
      </c>
      <c r="AN520" s="34">
        <f t="shared" ca="1" si="105"/>
        <v>2.15</v>
      </c>
      <c r="AO520" s="33">
        <f t="shared" ca="1" si="106"/>
        <v>3</v>
      </c>
      <c r="AP520" s="28" t="s">
        <v>3444</v>
      </c>
      <c r="AQ520" s="25" t="s">
        <v>128</v>
      </c>
      <c r="AR520" s="28" t="s">
        <v>2713</v>
      </c>
      <c r="AS520" s="28" t="s">
        <v>2714</v>
      </c>
      <c r="AT520" s="28" t="s">
        <v>1710</v>
      </c>
      <c r="AU520" s="23" t="s">
        <v>114</v>
      </c>
      <c r="AV520" s="23" t="s">
        <v>2715</v>
      </c>
      <c r="AW520" s="25" t="s">
        <v>114</v>
      </c>
      <c r="AX520" s="25" t="s">
        <v>128</v>
      </c>
      <c r="AY520" s="25" t="s">
        <v>128</v>
      </c>
      <c r="AZ520" s="25" t="s">
        <v>2777</v>
      </c>
      <c r="BA520" s="25" t="s">
        <v>114</v>
      </c>
      <c r="BB520" s="25" t="s">
        <v>128</v>
      </c>
      <c r="BC520" s="25" t="s">
        <v>128</v>
      </c>
      <c r="BD520" s="25" t="s">
        <v>128</v>
      </c>
      <c r="BE520" s="25" t="s">
        <v>128</v>
      </c>
      <c r="BF520" s="25" t="s">
        <v>128</v>
      </c>
      <c r="BG520" s="25" t="s">
        <v>128</v>
      </c>
      <c r="BH520" s="25" t="s">
        <v>128</v>
      </c>
      <c r="BI520" s="25" t="s">
        <v>2777</v>
      </c>
      <c r="BJ520" s="23" t="s">
        <v>128</v>
      </c>
      <c r="BK520" t="s">
        <v>1110</v>
      </c>
      <c r="BL520" s="23" t="s">
        <v>3400</v>
      </c>
      <c r="BM520" s="28">
        <v>625133000</v>
      </c>
      <c r="BN520" s="72">
        <f t="shared" si="102"/>
        <v>1.4884473439843806E-2</v>
      </c>
    </row>
    <row r="521" spans="1:66" ht="15">
      <c r="A521" s="28">
        <v>517</v>
      </c>
      <c r="B521" s="23" t="s">
        <v>3365</v>
      </c>
      <c r="C521" s="28" t="s">
        <v>3376</v>
      </c>
      <c r="D521" s="27" t="s">
        <v>933</v>
      </c>
      <c r="E521" s="43">
        <f ca="1">IF(AW521="Y","Defaulted",IF(OR(IFERROR(_xlfn.XLOOKUP(I521,Library!$J:$J,Library!$P:$P),AK521)=6,IFERROR(_xlfn.XLOOKUP(I521,Library!$J:$J,Library!$P:$P),AK521)=7),"N/A",AO521))</f>
        <v>3</v>
      </c>
      <c r="F521" s="25" t="str">
        <f t="shared" si="107"/>
        <v>N</v>
      </c>
      <c r="G521" s="25" t="str">
        <f t="shared" si="108"/>
        <v>N</v>
      </c>
      <c r="H521" s="23" t="s">
        <v>128</v>
      </c>
      <c r="I521" s="29" t="s">
        <v>2034</v>
      </c>
      <c r="J521" s="44" t="str">
        <f t="shared" si="103"/>
        <v>主权债</v>
      </c>
      <c r="K521" s="23" t="s">
        <v>3341</v>
      </c>
      <c r="L521" s="29">
        <v>95.828125</v>
      </c>
      <c r="M521" s="29">
        <v>95.890625</v>
      </c>
      <c r="N521" s="29">
        <v>4.9779575000000005</v>
      </c>
      <c r="O521" s="29">
        <v>4.9725207000000005</v>
      </c>
      <c r="P521" s="30">
        <v>4.625</v>
      </c>
      <c r="Q521" s="27" t="s">
        <v>107</v>
      </c>
      <c r="R521" s="31">
        <v>2</v>
      </c>
      <c r="S521" s="25" t="s">
        <v>3627</v>
      </c>
      <c r="T521" s="25" t="s">
        <v>128</v>
      </c>
      <c r="U521" s="25" t="s">
        <v>3496</v>
      </c>
      <c r="V521" s="25" t="s">
        <v>128</v>
      </c>
      <c r="W521" s="23" t="s">
        <v>8</v>
      </c>
      <c r="X521" s="23" t="s">
        <v>963</v>
      </c>
      <c r="Y521" s="23" t="s">
        <v>1143</v>
      </c>
      <c r="Z521" s="23" t="s">
        <v>1080</v>
      </c>
      <c r="AA521" s="23" t="s">
        <v>114</v>
      </c>
      <c r="AB521" s="23" t="s">
        <v>108</v>
      </c>
      <c r="AC521" s="23" t="s">
        <v>3040</v>
      </c>
      <c r="AD521" s="25">
        <f t="shared" ca="1" si="101"/>
        <v>18.054794520547944</v>
      </c>
      <c r="AE521" s="32">
        <v>44115000000</v>
      </c>
      <c r="AF521" s="33">
        <f>VLOOKUP(J521,Library!A:B,2,0)</f>
        <v>1</v>
      </c>
      <c r="AG521" s="33">
        <f>VLOOKUP(J521,Library!A:G,7,0)</f>
        <v>3</v>
      </c>
      <c r="AH521" s="28" t="str">
        <f>VLOOKUP(W521,Library!W:X,2,0)</f>
        <v>N/A</v>
      </c>
      <c r="AI521" s="28">
        <f>VLOOKUP(X521,Library!Y:Z,2,0)</f>
        <v>2</v>
      </c>
      <c r="AJ521" s="28">
        <f>VLOOKUP(Y521,Library!AA:AB,2,0)</f>
        <v>2</v>
      </c>
      <c r="AK521" s="33">
        <f>IF(MAX(AH521,AI521,AJ521)=0,VLOOKUP(I521,Library!$J:$P,7,0),MAX(AH521,AI521,AJ521))</f>
        <v>2</v>
      </c>
      <c r="AL521" s="33">
        <f t="shared" ca="1" si="104"/>
        <v>5</v>
      </c>
      <c r="AM521" s="33">
        <f>VLOOKUP(AB521,Library!T:U,2,0)</f>
        <v>1</v>
      </c>
      <c r="AN521" s="34">
        <f t="shared" ca="1" si="105"/>
        <v>2.15</v>
      </c>
      <c r="AO521" s="33">
        <f t="shared" ca="1" si="106"/>
        <v>3</v>
      </c>
      <c r="AP521" s="28" t="s">
        <v>547</v>
      </c>
      <c r="AQ521" s="25" t="s">
        <v>128</v>
      </c>
      <c r="AR521" s="28" t="s">
        <v>2713</v>
      </c>
      <c r="AS521" s="28" t="s">
        <v>2714</v>
      </c>
      <c r="AT521" s="28" t="s">
        <v>1710</v>
      </c>
      <c r="AU521" s="23" t="s">
        <v>114</v>
      </c>
      <c r="AV521" s="23" t="s">
        <v>2715</v>
      </c>
      <c r="AW521" s="25" t="s">
        <v>114</v>
      </c>
      <c r="AX521" s="25" t="s">
        <v>128</v>
      </c>
      <c r="AY521" s="25" t="s">
        <v>128</v>
      </c>
      <c r="AZ521" s="25" t="s">
        <v>2777</v>
      </c>
      <c r="BA521" s="25" t="s">
        <v>114</v>
      </c>
      <c r="BB521" s="25" t="s">
        <v>128</v>
      </c>
      <c r="BC521" s="25" t="s">
        <v>128</v>
      </c>
      <c r="BD521" s="25" t="s">
        <v>128</v>
      </c>
      <c r="BE521" s="25" t="s">
        <v>128</v>
      </c>
      <c r="BF521" s="25" t="s">
        <v>128</v>
      </c>
      <c r="BG521" s="25" t="s">
        <v>128</v>
      </c>
      <c r="BH521" s="25" t="s">
        <v>128</v>
      </c>
      <c r="BI521" s="25" t="s">
        <v>2777</v>
      </c>
      <c r="BJ521" s="23" t="s">
        <v>128</v>
      </c>
      <c r="BK521" t="s">
        <v>1110</v>
      </c>
      <c r="BL521" s="23" t="s">
        <v>3365</v>
      </c>
      <c r="BM521" s="28">
        <v>4670503500</v>
      </c>
      <c r="BN521" s="72">
        <f t="shared" si="102"/>
        <v>0.10587109826589595</v>
      </c>
    </row>
    <row r="522" spans="1:66" ht="15">
      <c r="A522" s="28">
        <v>518</v>
      </c>
      <c r="B522" s="23" t="s">
        <v>3471</v>
      </c>
      <c r="C522" s="28" t="s">
        <v>3472</v>
      </c>
      <c r="D522" s="23" t="s">
        <v>391</v>
      </c>
      <c r="E522" s="43">
        <f ca="1">IF(AW522="Y","Defaulted",IF(OR(IFERROR(_xlfn.XLOOKUP(I522,Library!$J:$J,Library!$P:$P),AK522)=6,IFERROR(_xlfn.XLOOKUP(I522,Library!$J:$J,Library!$P:$P),AK522)=7),"N/A",AO522))</f>
        <v>2</v>
      </c>
      <c r="F522" s="25" t="str">
        <f t="shared" si="107"/>
        <v>N</v>
      </c>
      <c r="G522" s="25" t="str">
        <f t="shared" si="108"/>
        <v>N</v>
      </c>
      <c r="H522" s="25" t="s">
        <v>110</v>
      </c>
      <c r="I522" s="29" t="s">
        <v>392</v>
      </c>
      <c r="J522" s="44" t="str">
        <f t="shared" si="103"/>
        <v>主权债</v>
      </c>
      <c r="K522" s="23" t="s">
        <v>3339</v>
      </c>
      <c r="L522" s="29">
        <v>104.172</v>
      </c>
      <c r="M522" s="29">
        <v>104.369</v>
      </c>
      <c r="N522" s="29">
        <v>2.9214401256476341</v>
      </c>
      <c r="O522" s="29">
        <v>2.8654821906324957</v>
      </c>
      <c r="P522" s="30">
        <v>4.0999999999999996</v>
      </c>
      <c r="Q522" s="75" t="s">
        <v>107</v>
      </c>
      <c r="R522" s="23">
        <v>2</v>
      </c>
      <c r="S522" s="25" t="s">
        <v>3532</v>
      </c>
      <c r="T522" s="25" t="s">
        <v>128</v>
      </c>
      <c r="U522" s="25" t="s">
        <v>3496</v>
      </c>
      <c r="V522" s="25" t="s">
        <v>128</v>
      </c>
      <c r="W522" s="23" t="s">
        <v>962</v>
      </c>
      <c r="X522" s="23" t="s">
        <v>8</v>
      </c>
      <c r="Y522" s="23" t="s">
        <v>8</v>
      </c>
      <c r="Z522" s="23" t="s">
        <v>1066</v>
      </c>
      <c r="AA522" s="25" t="s">
        <v>114</v>
      </c>
      <c r="AB522" s="23" t="s">
        <v>955</v>
      </c>
      <c r="AC522" s="23" t="s">
        <v>3482</v>
      </c>
      <c r="AD522" s="25">
        <f t="shared" ca="1" si="101"/>
        <v>3.7123287671232879</v>
      </c>
      <c r="AE522" s="32">
        <v>4500000000</v>
      </c>
      <c r="AF522" s="33">
        <f>VLOOKUP(J522,Library!A:B,2,0)</f>
        <v>1</v>
      </c>
      <c r="AG522" s="33">
        <f>VLOOKUP(J522,Library!A:G,7,0)</f>
        <v>3</v>
      </c>
      <c r="AH522" s="28">
        <f>VLOOKUP(W522,Library!W:X,2,0)</f>
        <v>2</v>
      </c>
      <c r="AI522" s="28" t="str">
        <f>VLOOKUP(X522,Library!Y:Z,2,0)</f>
        <v>N/A</v>
      </c>
      <c r="AJ522" s="28" t="str">
        <f>VLOOKUP(Y522,Library!AA:AB,2,0)</f>
        <v>N/A</v>
      </c>
      <c r="AK522" s="33">
        <f>IF(MAX(AH522,AI522,AJ522)=0,VLOOKUP(I522,Library!$J:$P,7,0),MAX(AH522,AI522,AJ522))</f>
        <v>2</v>
      </c>
      <c r="AL522" s="33">
        <f t="shared" ref="AL522:AL526" ca="1" si="109">IF(AND(AD522&gt;=0,AD522&lt;=1),2,IF(AND(AD522&gt;1,AD522&lt;=5),3,IF(AND(AD522&gt;5,AD522&lt;=10),4,IF(OR(AD522&gt;10,AD522=""),5,""))))</f>
        <v>3</v>
      </c>
      <c r="AM522" s="33">
        <f>VLOOKUP(AB522,Library!T:U,2,0)</f>
        <v>1</v>
      </c>
      <c r="AN522" s="34">
        <f t="shared" ref="AN522:AN526" ca="1" si="110">AF522*0.35+AG522*0.25+AK522*0.25+AL522*0.1+AM522*0.05</f>
        <v>1.9500000000000002</v>
      </c>
      <c r="AO522" s="33">
        <f t="shared" ref="AO522:AO526" ca="1" si="111">IF(AND(AN522&gt;=1,AN522&lt;=1.45),1,IF(AND(AN522&gt;1.45,AN522&lt;=2.1),2,IF(AND(AN522&gt;2.1,AN522&lt;=2.95),3,IF(AND(AN522&gt;2.95,AN522&lt;=3.65),4,IF(AND(AN522&gt;3.65,AN522&lt;=5),5,"")))))</f>
        <v>2</v>
      </c>
      <c r="AP522" s="46" t="s">
        <v>127</v>
      </c>
      <c r="AQ522" s="74" t="s">
        <v>128</v>
      </c>
      <c r="AR522" s="28" t="s">
        <v>3487</v>
      </c>
      <c r="AS522" s="28" t="s">
        <v>388</v>
      </c>
      <c r="AT522" s="28" t="s">
        <v>3488</v>
      </c>
      <c r="AU522" s="23" t="s">
        <v>114</v>
      </c>
      <c r="AV522" s="23" t="s">
        <v>115</v>
      </c>
      <c r="AW522" s="25" t="s">
        <v>128</v>
      </c>
      <c r="AX522" s="74" t="s">
        <v>128</v>
      </c>
      <c r="AY522" s="74" t="s">
        <v>128</v>
      </c>
      <c r="AZ522" s="74" t="s">
        <v>128</v>
      </c>
      <c r="BA522" s="74" t="s">
        <v>128</v>
      </c>
      <c r="BB522" s="74" t="s">
        <v>128</v>
      </c>
      <c r="BC522" s="74" t="s">
        <v>128</v>
      </c>
      <c r="BD522" s="74" t="s">
        <v>128</v>
      </c>
      <c r="BE522" s="74" t="s">
        <v>128</v>
      </c>
      <c r="BF522" s="74" t="s">
        <v>128</v>
      </c>
      <c r="BG522" s="74" t="s">
        <v>128</v>
      </c>
      <c r="BH522" s="74" t="s">
        <v>128</v>
      </c>
      <c r="BI522" s="25" t="s">
        <v>114</v>
      </c>
      <c r="BJ522" s="23" t="s">
        <v>128</v>
      </c>
      <c r="BK522" s="23" t="s">
        <v>1110</v>
      </c>
      <c r="BL522" s="23" t="s">
        <v>3471</v>
      </c>
    </row>
    <row r="523" spans="1:66" ht="15">
      <c r="A523" s="28">
        <v>519</v>
      </c>
      <c r="B523" s="23" t="s">
        <v>3473</v>
      </c>
      <c r="C523" s="28" t="s">
        <v>3474</v>
      </c>
      <c r="D523" s="23" t="s">
        <v>391</v>
      </c>
      <c r="E523" s="43">
        <f ca="1">IF(AW523="Y","Defaulted",IF(OR(IFERROR(_xlfn.XLOOKUP(I523,Library!$J:$J,Library!$P:$P),AK523)=6,IFERROR(_xlfn.XLOOKUP(I523,Library!$J:$J,Library!$P:$P),AK523)=7),"N/A",AO523))</f>
        <v>2</v>
      </c>
      <c r="F523" s="25" t="str">
        <f t="shared" si="107"/>
        <v>N</v>
      </c>
      <c r="G523" s="25" t="str">
        <f t="shared" si="108"/>
        <v>N</v>
      </c>
      <c r="H523" s="25" t="s">
        <v>110</v>
      </c>
      <c r="I523" s="29" t="s">
        <v>392</v>
      </c>
      <c r="J523" s="44" t="str">
        <f t="shared" si="103"/>
        <v>主权债</v>
      </c>
      <c r="K523" s="23" t="s">
        <v>3339</v>
      </c>
      <c r="L523" s="29">
        <v>107.8</v>
      </c>
      <c r="M523" s="29">
        <v>108.378</v>
      </c>
      <c r="N523" s="29">
        <v>3.2405104150159625</v>
      </c>
      <c r="O523" s="29">
        <v>3.1662018517139456</v>
      </c>
      <c r="P523" s="30">
        <v>4.25</v>
      </c>
      <c r="Q523" s="75" t="s">
        <v>107</v>
      </c>
      <c r="R523" s="23">
        <v>2</v>
      </c>
      <c r="S523" s="25" t="s">
        <v>3532</v>
      </c>
      <c r="T523" s="25" t="s">
        <v>128</v>
      </c>
      <c r="U523" s="25" t="s">
        <v>3496</v>
      </c>
      <c r="V523" s="25" t="s">
        <v>128</v>
      </c>
      <c r="W523" s="23" t="s">
        <v>962</v>
      </c>
      <c r="X523" s="23" t="s">
        <v>8</v>
      </c>
      <c r="Y523" s="23" t="s">
        <v>8</v>
      </c>
      <c r="Z523" s="23" t="s">
        <v>1066</v>
      </c>
      <c r="AA523" s="25" t="s">
        <v>114</v>
      </c>
      <c r="AB523" s="23" t="s">
        <v>955</v>
      </c>
      <c r="AC523" s="23" t="s">
        <v>3483</v>
      </c>
      <c r="AD523" s="25">
        <f t="shared" ca="1" si="101"/>
        <v>8.7150684931506852</v>
      </c>
      <c r="AE523" s="32">
        <v>2100000000</v>
      </c>
      <c r="AF523" s="33">
        <f>VLOOKUP(J523,Library!A:B,2,0)</f>
        <v>1</v>
      </c>
      <c r="AG523" s="33">
        <f>VLOOKUP(J523,Library!A:G,7,0)</f>
        <v>3</v>
      </c>
      <c r="AH523" s="28">
        <f>VLOOKUP(W523,Library!W:X,2,0)</f>
        <v>2</v>
      </c>
      <c r="AI523" s="28" t="str">
        <f>VLOOKUP(X523,Library!Y:Z,2,0)</f>
        <v>N/A</v>
      </c>
      <c r="AJ523" s="28" t="str">
        <f>VLOOKUP(Y523,Library!AA:AB,2,0)</f>
        <v>N/A</v>
      </c>
      <c r="AK523" s="33">
        <f>IF(MAX(AH523,AI523,AJ523)=0,VLOOKUP(I523,Library!$J:$P,7,0),MAX(AH523,AI523,AJ523))</f>
        <v>2</v>
      </c>
      <c r="AL523" s="33">
        <f t="shared" ca="1" si="109"/>
        <v>4</v>
      </c>
      <c r="AM523" s="33">
        <f>VLOOKUP(AB523,Library!T:U,2,0)</f>
        <v>1</v>
      </c>
      <c r="AN523" s="34">
        <f t="shared" ca="1" si="110"/>
        <v>2.0499999999999998</v>
      </c>
      <c r="AO523" s="33">
        <f t="shared" ca="1" si="111"/>
        <v>2</v>
      </c>
      <c r="AP523" s="46" t="s">
        <v>127</v>
      </c>
      <c r="AQ523" s="74" t="s">
        <v>128</v>
      </c>
      <c r="AR523" s="28" t="s">
        <v>3487</v>
      </c>
      <c r="AS523" s="28" t="s">
        <v>388</v>
      </c>
      <c r="AT523" s="28" t="s">
        <v>3488</v>
      </c>
      <c r="AU523" s="23" t="s">
        <v>114</v>
      </c>
      <c r="AV523" s="23" t="s">
        <v>115</v>
      </c>
      <c r="AW523" s="25" t="s">
        <v>128</v>
      </c>
      <c r="AX523" s="74" t="s">
        <v>128</v>
      </c>
      <c r="AY523" s="74" t="s">
        <v>128</v>
      </c>
      <c r="AZ523" s="74" t="s">
        <v>128</v>
      </c>
      <c r="BA523" s="74" t="s">
        <v>128</v>
      </c>
      <c r="BB523" s="74" t="s">
        <v>128</v>
      </c>
      <c r="BC523" s="74" t="s">
        <v>128</v>
      </c>
      <c r="BD523" s="74" t="s">
        <v>128</v>
      </c>
      <c r="BE523" s="74" t="s">
        <v>128</v>
      </c>
      <c r="BF523" s="74" t="s">
        <v>128</v>
      </c>
      <c r="BG523" s="74" t="s">
        <v>128</v>
      </c>
      <c r="BH523" s="74" t="s">
        <v>128</v>
      </c>
      <c r="BI523" s="25" t="s">
        <v>114</v>
      </c>
      <c r="BJ523" s="23" t="s">
        <v>128</v>
      </c>
      <c r="BK523" s="23" t="s">
        <v>1110</v>
      </c>
      <c r="BL523" s="23" t="s">
        <v>3473</v>
      </c>
    </row>
    <row r="524" spans="1:66" ht="15">
      <c r="A524" s="28">
        <v>520</v>
      </c>
      <c r="B524" s="23" t="s">
        <v>3475</v>
      </c>
      <c r="C524" s="28" t="s">
        <v>3476</v>
      </c>
      <c r="D524" s="23" t="s">
        <v>3477</v>
      </c>
      <c r="E524" s="43">
        <f ca="1">IF(AW524="Y","Defaulted",IF(OR(IFERROR(_xlfn.XLOOKUP(I524,Library!$J:$J,Library!$P:$P),AK524)=6,IFERROR(_xlfn.XLOOKUP(I524,Library!$J:$J,Library!$P:$P),AK524)=7),"N/A",AO524))</f>
        <v>2</v>
      </c>
      <c r="F524" s="25" t="str">
        <f t="shared" si="107"/>
        <v>N</v>
      </c>
      <c r="G524" s="25" t="str">
        <f t="shared" si="108"/>
        <v>N</v>
      </c>
      <c r="H524" s="25" t="s">
        <v>110</v>
      </c>
      <c r="I524" s="29" t="s">
        <v>2042</v>
      </c>
      <c r="J524" s="44" t="str">
        <f t="shared" si="103"/>
        <v>投资级别优先普通债</v>
      </c>
      <c r="K524" s="23" t="s">
        <v>3339</v>
      </c>
      <c r="L524" s="29">
        <v>105.999</v>
      </c>
      <c r="M524" s="29">
        <v>106.42</v>
      </c>
      <c r="N524" s="29">
        <v>3.3151503147510759</v>
      </c>
      <c r="O524" s="29">
        <v>3.2555131860192379</v>
      </c>
      <c r="P524" s="30">
        <v>4.2</v>
      </c>
      <c r="Q524" s="75" t="s">
        <v>107</v>
      </c>
      <c r="R524" s="23">
        <v>1</v>
      </c>
      <c r="S524" s="25" t="s">
        <v>3833</v>
      </c>
      <c r="T524" s="25" t="s">
        <v>128</v>
      </c>
      <c r="U524" s="25" t="s">
        <v>3496</v>
      </c>
      <c r="V524" s="25" t="s">
        <v>128</v>
      </c>
      <c r="W524" s="23" t="s">
        <v>962</v>
      </c>
      <c r="X524" s="23" t="s">
        <v>970</v>
      </c>
      <c r="Y524" s="23" t="s">
        <v>8</v>
      </c>
      <c r="Z524" s="23" t="s">
        <v>1066</v>
      </c>
      <c r="AA524" s="25" t="s">
        <v>114</v>
      </c>
      <c r="AB524" s="23" t="s">
        <v>955</v>
      </c>
      <c r="AC524" s="23" t="s">
        <v>3484</v>
      </c>
      <c r="AD524" s="25">
        <f t="shared" ca="1" si="101"/>
        <v>7.838356164383562</v>
      </c>
      <c r="AE524" s="32">
        <v>1000000000</v>
      </c>
      <c r="AF524" s="33">
        <f>VLOOKUP(J524,Library!A:B,2,0)</f>
        <v>1</v>
      </c>
      <c r="AG524" s="33">
        <f>VLOOKUP(J524,Library!A:G,7,0)</f>
        <v>3</v>
      </c>
      <c r="AH524" s="28">
        <f>VLOOKUP(W524,Library!W:X,2,0)</f>
        <v>2</v>
      </c>
      <c r="AI524" s="28">
        <f>VLOOKUP(X524,Library!Y:Z,2,0)</f>
        <v>2</v>
      </c>
      <c r="AJ524" s="28" t="str">
        <f>VLOOKUP(Y524,Library!AA:AB,2,0)</f>
        <v>N/A</v>
      </c>
      <c r="AK524" s="33">
        <f>IF(MAX(AH524,AI524,AJ524)=0,VLOOKUP(I524,Library!$J:$P,7,0),MAX(AH524,AI524,AJ524))</f>
        <v>2</v>
      </c>
      <c r="AL524" s="33">
        <f t="shared" ca="1" si="109"/>
        <v>4</v>
      </c>
      <c r="AM524" s="33">
        <f>VLOOKUP(AB524,Library!T:U,2,0)</f>
        <v>1</v>
      </c>
      <c r="AN524" s="34">
        <f t="shared" ca="1" si="110"/>
        <v>2.0499999999999998</v>
      </c>
      <c r="AO524" s="33">
        <f t="shared" ca="1" si="111"/>
        <v>2</v>
      </c>
      <c r="AP524" s="46" t="s">
        <v>127</v>
      </c>
      <c r="AQ524" s="74" t="s">
        <v>128</v>
      </c>
      <c r="AR524" s="28" t="s">
        <v>3487</v>
      </c>
      <c r="AS524" s="28" t="s">
        <v>2537</v>
      </c>
      <c r="AT524" s="28" t="s">
        <v>3488</v>
      </c>
      <c r="AU524" s="23" t="s">
        <v>114</v>
      </c>
      <c r="AV524" s="23" t="s">
        <v>115</v>
      </c>
      <c r="AW524" s="25" t="s">
        <v>128</v>
      </c>
      <c r="AX524" s="74" t="s">
        <v>128</v>
      </c>
      <c r="AY524" s="74" t="s">
        <v>128</v>
      </c>
      <c r="AZ524" s="74" t="s">
        <v>128</v>
      </c>
      <c r="BA524" s="74" t="s">
        <v>128</v>
      </c>
      <c r="BB524" s="74" t="s">
        <v>128</v>
      </c>
      <c r="BC524" s="74" t="s">
        <v>128</v>
      </c>
      <c r="BD524" s="74" t="s">
        <v>128</v>
      </c>
      <c r="BE524" s="74" t="s">
        <v>128</v>
      </c>
      <c r="BF524" s="74" t="s">
        <v>128</v>
      </c>
      <c r="BG524" s="74" t="s">
        <v>128</v>
      </c>
      <c r="BH524" s="74" t="s">
        <v>128</v>
      </c>
      <c r="BI524" s="25" t="s">
        <v>114</v>
      </c>
      <c r="BJ524" s="23" t="s">
        <v>128</v>
      </c>
      <c r="BK524" s="23" t="s">
        <v>1042</v>
      </c>
      <c r="BL524" s="23" t="s">
        <v>3475</v>
      </c>
    </row>
    <row r="525" spans="1:66" ht="15">
      <c r="A525" s="28">
        <v>521</v>
      </c>
      <c r="B525" s="23" t="s">
        <v>3478</v>
      </c>
      <c r="C525" s="28" t="s">
        <v>3479</v>
      </c>
      <c r="D525" s="23" t="s">
        <v>748</v>
      </c>
      <c r="E525" s="43">
        <f ca="1">IF(AW525="Y","Defaulted",IF(OR(IFERROR(_xlfn.XLOOKUP(I525,Library!$J:$J,Library!$P:$P),AK525)=6,IFERROR(_xlfn.XLOOKUP(I525,Library!$J:$J,Library!$P:$P),AK525)=7),"N/A",AO525))</f>
        <v>2</v>
      </c>
      <c r="F525" s="25" t="str">
        <f t="shared" si="107"/>
        <v>N</v>
      </c>
      <c r="G525" s="25" t="str">
        <f t="shared" si="108"/>
        <v>N</v>
      </c>
      <c r="H525" s="25" t="s">
        <v>110</v>
      </c>
      <c r="I525" s="29" t="s">
        <v>1945</v>
      </c>
      <c r="J525" s="44" t="str">
        <f t="shared" si="103"/>
        <v>投资级别优先普通债</v>
      </c>
      <c r="K525" s="23" t="s">
        <v>3339</v>
      </c>
      <c r="L525" s="29">
        <v>104.14400000000001</v>
      </c>
      <c r="M525" s="29">
        <v>104.733</v>
      </c>
      <c r="N525" s="29">
        <v>3.3099312791386337</v>
      </c>
      <c r="O525" s="29">
        <v>3.2233591971460696</v>
      </c>
      <c r="P525" s="30">
        <v>3.88</v>
      </c>
      <c r="Q525" s="75" t="s">
        <v>107</v>
      </c>
      <c r="R525" s="23">
        <v>4</v>
      </c>
      <c r="S525" s="25" t="s">
        <v>3807</v>
      </c>
      <c r="T525" s="25" t="s">
        <v>128</v>
      </c>
      <c r="U525" s="25" t="s">
        <v>3496</v>
      </c>
      <c r="V525" s="25" t="s">
        <v>128</v>
      </c>
      <c r="W525" s="23" t="s">
        <v>962</v>
      </c>
      <c r="X525" s="23" t="s">
        <v>8</v>
      </c>
      <c r="Y525" s="23" t="s">
        <v>8</v>
      </c>
      <c r="Z525" s="23" t="s">
        <v>1066</v>
      </c>
      <c r="AA525" s="25" t="s">
        <v>114</v>
      </c>
      <c r="AB525" s="23" t="s">
        <v>955</v>
      </c>
      <c r="AC525" s="23" t="s">
        <v>3485</v>
      </c>
      <c r="AD525" s="25">
        <f t="shared" ca="1" si="101"/>
        <v>7.7260273972602738</v>
      </c>
      <c r="AE525" s="32">
        <v>700000000</v>
      </c>
      <c r="AF525" s="33">
        <f>VLOOKUP(J525,Library!A:B,2,0)</f>
        <v>1</v>
      </c>
      <c r="AG525" s="33">
        <f>VLOOKUP(J525,Library!A:G,7,0)</f>
        <v>3</v>
      </c>
      <c r="AH525" s="28">
        <f>VLOOKUP(W525,Library!W:X,2,0)</f>
        <v>2</v>
      </c>
      <c r="AI525" s="28" t="str">
        <f>VLOOKUP(X525,Library!Y:Z,2,0)</f>
        <v>N/A</v>
      </c>
      <c r="AJ525" s="28" t="str">
        <f>VLOOKUP(Y525,Library!AA:AB,2,0)</f>
        <v>N/A</v>
      </c>
      <c r="AK525" s="33">
        <f>IF(MAX(AH525,AI525,AJ525)=0,VLOOKUP(I525,Library!$J:$P,7,0),MAX(AH525,AI525,AJ525))</f>
        <v>2</v>
      </c>
      <c r="AL525" s="33">
        <f t="shared" ca="1" si="109"/>
        <v>4</v>
      </c>
      <c r="AM525" s="33">
        <f>VLOOKUP(AB525,Library!T:U,2,0)</f>
        <v>1</v>
      </c>
      <c r="AN525" s="34">
        <f t="shared" ca="1" si="110"/>
        <v>2.0499999999999998</v>
      </c>
      <c r="AO525" s="33">
        <f t="shared" ca="1" si="111"/>
        <v>2</v>
      </c>
      <c r="AP525" s="46" t="s">
        <v>127</v>
      </c>
      <c r="AQ525" s="74" t="s">
        <v>128</v>
      </c>
      <c r="AR525" s="28" t="s">
        <v>3487</v>
      </c>
      <c r="AS525" s="28" t="s">
        <v>2537</v>
      </c>
      <c r="AT525" s="28" t="s">
        <v>3488</v>
      </c>
      <c r="AU525" s="23" t="s">
        <v>114</v>
      </c>
      <c r="AV525" s="23" t="s">
        <v>115</v>
      </c>
      <c r="AW525" s="25" t="s">
        <v>128</v>
      </c>
      <c r="AX525" s="74" t="s">
        <v>128</v>
      </c>
      <c r="AY525" s="74" t="s">
        <v>128</v>
      </c>
      <c r="AZ525" s="74" t="s">
        <v>128</v>
      </c>
      <c r="BA525" s="74" t="s">
        <v>128</v>
      </c>
      <c r="BB525" s="74" t="s">
        <v>128</v>
      </c>
      <c r="BC525" s="74" t="s">
        <v>128</v>
      </c>
      <c r="BD525" s="74" t="s">
        <v>128</v>
      </c>
      <c r="BE525" s="74" t="s">
        <v>128</v>
      </c>
      <c r="BF525" s="74" t="s">
        <v>128</v>
      </c>
      <c r="BG525" s="74" t="s">
        <v>128</v>
      </c>
      <c r="BH525" s="74" t="s">
        <v>128</v>
      </c>
      <c r="BI525" s="25" t="s">
        <v>114</v>
      </c>
      <c r="BJ525" s="23" t="s">
        <v>128</v>
      </c>
      <c r="BK525" s="23" t="s">
        <v>1057</v>
      </c>
      <c r="BL525" s="23" t="s">
        <v>3478</v>
      </c>
    </row>
    <row r="526" spans="1:66" ht="15">
      <c r="A526" s="28">
        <v>522</v>
      </c>
      <c r="B526" s="23" t="s">
        <v>3480</v>
      </c>
      <c r="C526" s="28" t="s">
        <v>3481</v>
      </c>
      <c r="D526" s="23" t="s">
        <v>748</v>
      </c>
      <c r="E526" s="43">
        <f ca="1">IF(AW526="Y","Defaulted",IF(OR(IFERROR(_xlfn.XLOOKUP(I526,Library!$J:$J,Library!$P:$P),AK526)=6,IFERROR(_xlfn.XLOOKUP(I526,Library!$J:$J,Library!$P:$P),AK526)=7),"N/A",AO526))</f>
        <v>2</v>
      </c>
      <c r="F526" s="25" t="str">
        <f t="shared" si="107"/>
        <v>N</v>
      </c>
      <c r="G526" s="25" t="str">
        <f t="shared" si="108"/>
        <v>N</v>
      </c>
      <c r="H526" s="25" t="s">
        <v>110</v>
      </c>
      <c r="I526" s="29" t="s">
        <v>1945</v>
      </c>
      <c r="J526" s="44" t="str">
        <f t="shared" si="103"/>
        <v>投资级别优先普通债</v>
      </c>
      <c r="K526" s="23" t="s">
        <v>3339</v>
      </c>
      <c r="L526" s="29">
        <v>105.172</v>
      </c>
      <c r="M526" s="29">
        <v>105.498</v>
      </c>
      <c r="N526" s="29">
        <v>3.0654219887829215</v>
      </c>
      <c r="O526" s="29">
        <v>2.9963009669700864</v>
      </c>
      <c r="P526" s="30">
        <v>4.2</v>
      </c>
      <c r="Q526" s="75" t="s">
        <v>107</v>
      </c>
      <c r="R526" s="23">
        <v>1</v>
      </c>
      <c r="S526" s="25" t="s">
        <v>3790</v>
      </c>
      <c r="T526" s="25" t="s">
        <v>128</v>
      </c>
      <c r="U526" s="25" t="s">
        <v>3496</v>
      </c>
      <c r="V526" s="25" t="s">
        <v>128</v>
      </c>
      <c r="W526" s="23" t="s">
        <v>8</v>
      </c>
      <c r="X526" s="23" t="s">
        <v>970</v>
      </c>
      <c r="Y526" s="23" t="s">
        <v>8</v>
      </c>
      <c r="Z526" s="23" t="s">
        <v>1066</v>
      </c>
      <c r="AA526" s="25" t="s">
        <v>114</v>
      </c>
      <c r="AB526" s="23" t="s">
        <v>955</v>
      </c>
      <c r="AC526" s="23" t="s">
        <v>3486</v>
      </c>
      <c r="AD526" s="25">
        <f t="shared" ca="1" si="101"/>
        <v>5.0027397260273974</v>
      </c>
      <c r="AE526" s="32">
        <v>400000000</v>
      </c>
      <c r="AF526" s="33">
        <f>VLOOKUP(J526,Library!A:B,2,0)</f>
        <v>1</v>
      </c>
      <c r="AG526" s="33">
        <f>VLOOKUP(J526,Library!A:G,7,0)</f>
        <v>3</v>
      </c>
      <c r="AH526" s="28" t="str">
        <f>VLOOKUP(W526,Library!W:X,2,0)</f>
        <v>N/A</v>
      </c>
      <c r="AI526" s="28">
        <f>VLOOKUP(X526,Library!Y:Z,2,0)</f>
        <v>2</v>
      </c>
      <c r="AJ526" s="28" t="str">
        <f>VLOOKUP(Y526,Library!AA:AB,2,0)</f>
        <v>N/A</v>
      </c>
      <c r="AK526" s="33">
        <f>IF(MAX(AH526,AI526,AJ526)=0,VLOOKUP(I526,Library!$J:$P,7,0),MAX(AH526,AI526,AJ526))</f>
        <v>2</v>
      </c>
      <c r="AL526" s="33">
        <f t="shared" ca="1" si="109"/>
        <v>4</v>
      </c>
      <c r="AM526" s="33">
        <f>VLOOKUP(AB526,Library!T:U,2,0)</f>
        <v>1</v>
      </c>
      <c r="AN526" s="34">
        <f t="shared" ca="1" si="110"/>
        <v>2.0499999999999998</v>
      </c>
      <c r="AO526" s="33">
        <f t="shared" ca="1" si="111"/>
        <v>2</v>
      </c>
      <c r="AP526" s="46" t="s">
        <v>109</v>
      </c>
      <c r="AQ526" s="74" t="s">
        <v>128</v>
      </c>
      <c r="AR526" s="28" t="s">
        <v>3487</v>
      </c>
      <c r="AS526" s="28" t="s">
        <v>2537</v>
      </c>
      <c r="AT526" s="28" t="s">
        <v>3488</v>
      </c>
      <c r="AU526" s="23" t="s">
        <v>114</v>
      </c>
      <c r="AV526" s="23" t="s">
        <v>115</v>
      </c>
      <c r="AW526" s="25" t="s">
        <v>128</v>
      </c>
      <c r="AX526" s="74" t="s">
        <v>128</v>
      </c>
      <c r="AY526" s="74" t="s">
        <v>128</v>
      </c>
      <c r="AZ526" s="74" t="s">
        <v>128</v>
      </c>
      <c r="BA526" s="74" t="s">
        <v>128</v>
      </c>
      <c r="BB526" s="74" t="s">
        <v>128</v>
      </c>
      <c r="BC526" s="74" t="s">
        <v>128</v>
      </c>
      <c r="BD526" s="74" t="s">
        <v>128</v>
      </c>
      <c r="BE526" s="74" t="s">
        <v>128</v>
      </c>
      <c r="BF526" s="74" t="s">
        <v>128</v>
      </c>
      <c r="BG526" s="74" t="s">
        <v>128</v>
      </c>
      <c r="BH526" s="74" t="s">
        <v>128</v>
      </c>
      <c r="BI526" s="25" t="s">
        <v>114</v>
      </c>
      <c r="BJ526" s="23" t="s">
        <v>128</v>
      </c>
      <c r="BK526" s="23" t="s">
        <v>1057</v>
      </c>
      <c r="BL526" s="23" t="s">
        <v>3480</v>
      </c>
    </row>
    <row r="527" spans="1:66">
      <c r="U527" s="25"/>
    </row>
  </sheetData>
  <sheetProtection algorithmName="SHA-512" hashValue="8B1obFnu6YeckUXfVexTnH9KlZ+waGJAoLllj7bwEpy3PLNHIcWZZANHj7dssH2836YFmwowFpl+WDMXN4rFQw==" saltValue="FFY0G2ib+1b2KUsc8hyUpw==" spinCount="100000" sheet="1" objects="1" scenarios="1" sort="0" autoFilter="0"/>
  <autoFilter ref="A4:BN526" xr:uid="{DECFF59F-59EF-4F92-9CD9-F8899A36D31B}"/>
  <dataConsolidate/>
  <phoneticPr fontId="25" type="noConversion"/>
  <conditionalFormatting sqref="B1:B1048576">
    <cfRule type="duplicateValues" dxfId="22" priority="2228"/>
    <cfRule type="duplicateValues" dxfId="21" priority="2229"/>
  </conditionalFormatting>
  <conditionalFormatting sqref="BL522:BL526">
    <cfRule type="duplicateValues" dxfId="20" priority="1"/>
    <cfRule type="duplicateValues" dxfId="19" priority="2"/>
  </conditionalFormatting>
  <conditionalFormatting sqref="BL5:BL521">
    <cfRule type="duplicateValues" dxfId="1" priority="3432"/>
    <cfRule type="duplicateValues" dxfId="0" priority="3433"/>
  </conditionalFormatting>
  <hyperlinks>
    <hyperlink ref="R1" location="Disclaimer免责声明!A1" display="Disclaimer免责声明" xr:uid="{9DA2BF7B-A828-4553-8034-C2335434DD65}"/>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0042C-8777-4D1B-902A-52C3BB19D234}">
  <dimension ref="A2:W1052"/>
  <sheetViews>
    <sheetView workbookViewId="0">
      <selection activeCell="V1" sqref="V1"/>
    </sheetView>
  </sheetViews>
  <sheetFormatPr defaultColWidth="9.140625" defaultRowHeight="14.25"/>
  <cols>
    <col min="1" max="16384" width="9.140625" style="47"/>
  </cols>
  <sheetData>
    <row r="2" spans="1:23" ht="15.75" customHeight="1">
      <c r="A2" s="48" t="s">
        <v>941</v>
      </c>
      <c r="B2" s="49"/>
      <c r="C2" s="49"/>
      <c r="D2" s="49"/>
      <c r="E2" s="49"/>
      <c r="F2" s="49"/>
      <c r="G2" s="49"/>
      <c r="H2" s="49"/>
      <c r="I2" s="49"/>
      <c r="J2" s="49"/>
      <c r="K2" s="49"/>
      <c r="L2" s="49"/>
      <c r="M2" s="49"/>
      <c r="N2" s="49"/>
      <c r="O2" s="49"/>
      <c r="P2" s="49"/>
      <c r="Q2" s="49"/>
      <c r="R2" s="49"/>
      <c r="S2" s="49"/>
      <c r="T2" s="49"/>
      <c r="U2" s="49"/>
      <c r="V2" s="49"/>
      <c r="W2" s="49"/>
    </row>
    <row r="3" spans="1:23" ht="237" customHeight="1">
      <c r="A3" s="79" t="s">
        <v>1520</v>
      </c>
      <c r="B3" s="80"/>
      <c r="C3" s="80"/>
      <c r="D3" s="80"/>
      <c r="E3" s="80"/>
      <c r="F3" s="80"/>
      <c r="G3" s="80"/>
      <c r="H3" s="80"/>
      <c r="I3" s="80"/>
      <c r="J3" s="80"/>
      <c r="K3" s="80"/>
      <c r="L3" s="80"/>
      <c r="M3" s="80"/>
      <c r="N3" s="80"/>
      <c r="O3" s="80"/>
      <c r="P3" s="80"/>
      <c r="Q3" s="80"/>
      <c r="R3" s="80"/>
      <c r="S3" s="80"/>
      <c r="T3" s="80"/>
      <c r="U3" s="80"/>
      <c r="V3" s="51"/>
      <c r="W3" s="50"/>
    </row>
    <row r="4" spans="1:23" ht="328.5" customHeight="1">
      <c r="A4" s="79" t="s">
        <v>1521</v>
      </c>
      <c r="B4" s="79"/>
      <c r="C4" s="79"/>
      <c r="D4" s="79"/>
      <c r="E4" s="79"/>
      <c r="F4" s="79"/>
      <c r="G4" s="79"/>
      <c r="H4" s="79"/>
      <c r="I4" s="79"/>
      <c r="J4" s="79"/>
      <c r="K4" s="79"/>
      <c r="L4" s="79"/>
      <c r="M4" s="79"/>
      <c r="N4" s="79"/>
      <c r="O4" s="79"/>
      <c r="P4" s="79"/>
      <c r="Q4" s="79"/>
      <c r="R4" s="79"/>
      <c r="S4" s="79"/>
      <c r="T4" s="79"/>
      <c r="U4" s="79"/>
      <c r="V4" s="51"/>
      <c r="W4" s="50"/>
    </row>
    <row r="6" spans="1:23" ht="18">
      <c r="A6" s="48" t="s">
        <v>942</v>
      </c>
    </row>
    <row r="7" spans="1:23" ht="84.75" customHeight="1">
      <c r="A7" s="80" t="s">
        <v>943</v>
      </c>
      <c r="B7" s="80"/>
      <c r="C7" s="80"/>
      <c r="D7" s="80"/>
      <c r="E7" s="80"/>
      <c r="F7" s="80"/>
      <c r="G7" s="80"/>
      <c r="H7" s="80"/>
      <c r="I7" s="80"/>
      <c r="J7" s="80"/>
      <c r="K7" s="80"/>
      <c r="L7" s="80"/>
      <c r="M7" s="80"/>
      <c r="N7" s="80"/>
      <c r="O7" s="80"/>
      <c r="P7" s="80"/>
      <c r="Q7" s="80"/>
      <c r="R7" s="80"/>
      <c r="S7" s="80"/>
      <c r="T7" s="80"/>
      <c r="U7" s="80"/>
    </row>
    <row r="826" spans="9:9">
      <c r="I826" s="47" t="e">
        <v>#N/A</v>
      </c>
    </row>
    <row r="827" spans="9:9">
      <c r="I827" s="47" t="e">
        <v>#N/A</v>
      </c>
    </row>
    <row r="828" spans="9:9">
      <c r="I828" s="47" t="e">
        <v>#N/A</v>
      </c>
    </row>
    <row r="829" spans="9:9">
      <c r="I829" s="47" t="e">
        <v>#N/A</v>
      </c>
    </row>
    <row r="830" spans="9:9">
      <c r="I830" s="47" t="e">
        <v>#N/A</v>
      </c>
    </row>
    <row r="831" spans="9:9">
      <c r="I831" s="47" t="e">
        <v>#N/A</v>
      </c>
    </row>
    <row r="832" spans="9:9">
      <c r="I832" s="47" t="e">
        <v>#N/A</v>
      </c>
    </row>
    <row r="833" spans="9:9">
      <c r="I833" s="47" t="e">
        <v>#N/A</v>
      </c>
    </row>
    <row r="834" spans="9:9">
      <c r="I834" s="47" t="e">
        <v>#N/A</v>
      </c>
    </row>
    <row r="835" spans="9:9">
      <c r="I835" s="47" t="e">
        <v>#N/A</v>
      </c>
    </row>
    <row r="836" spans="9:9">
      <c r="I836" s="47" t="e">
        <v>#N/A</v>
      </c>
    </row>
    <row r="837" spans="9:9">
      <c r="I837" s="47" t="e">
        <v>#N/A</v>
      </c>
    </row>
    <row r="838" spans="9:9">
      <c r="I838" s="47" t="e">
        <v>#N/A</v>
      </c>
    </row>
    <row r="839" spans="9:9">
      <c r="I839" s="47" t="e">
        <v>#N/A</v>
      </c>
    </row>
    <row r="840" spans="9:9">
      <c r="I840" s="47" t="e">
        <v>#N/A</v>
      </c>
    </row>
    <row r="841" spans="9:9">
      <c r="I841" s="47" t="e">
        <v>#N/A</v>
      </c>
    </row>
    <row r="842" spans="9:9">
      <c r="I842" s="47" t="e">
        <v>#N/A</v>
      </c>
    </row>
    <row r="843" spans="9:9">
      <c r="I843" s="47" t="e">
        <v>#N/A</v>
      </c>
    </row>
    <row r="844" spans="9:9">
      <c r="I844" s="47" t="e">
        <v>#N/A</v>
      </c>
    </row>
    <row r="845" spans="9:9">
      <c r="I845" s="47" t="e">
        <v>#N/A</v>
      </c>
    </row>
    <row r="846" spans="9:9">
      <c r="I846" s="47" t="e">
        <v>#N/A</v>
      </c>
    </row>
    <row r="847" spans="9:9">
      <c r="I847" s="47" t="e">
        <v>#N/A</v>
      </c>
    </row>
    <row r="848" spans="9:9">
      <c r="I848" s="47" t="e">
        <v>#N/A</v>
      </c>
    </row>
    <row r="849" spans="9:9">
      <c r="I849" s="47" t="e">
        <v>#N/A</v>
      </c>
    </row>
    <row r="850" spans="9:9">
      <c r="I850" s="47" t="e">
        <v>#N/A</v>
      </c>
    </row>
    <row r="851" spans="9:9">
      <c r="I851" s="47" t="e">
        <v>#N/A</v>
      </c>
    </row>
    <row r="852" spans="9:9">
      <c r="I852" s="47" t="e">
        <v>#N/A</v>
      </c>
    </row>
    <row r="853" spans="9:9">
      <c r="I853" s="47" t="e">
        <v>#N/A</v>
      </c>
    </row>
    <row r="854" spans="9:9">
      <c r="I854" s="47" t="e">
        <v>#N/A</v>
      </c>
    </row>
    <row r="855" spans="9:9">
      <c r="I855" s="47" t="e">
        <v>#N/A</v>
      </c>
    </row>
    <row r="856" spans="9:9">
      <c r="I856" s="47" t="e">
        <v>#N/A</v>
      </c>
    </row>
    <row r="857" spans="9:9">
      <c r="I857" s="47" t="e">
        <v>#N/A</v>
      </c>
    </row>
    <row r="858" spans="9:9">
      <c r="I858" s="47" t="e">
        <v>#N/A</v>
      </c>
    </row>
    <row r="859" spans="9:9">
      <c r="I859" s="47" t="e">
        <v>#N/A</v>
      </c>
    </row>
    <row r="860" spans="9:9">
      <c r="I860" s="47" t="e">
        <v>#N/A</v>
      </c>
    </row>
    <row r="861" spans="9:9">
      <c r="I861" s="47" t="e">
        <v>#N/A</v>
      </c>
    </row>
    <row r="862" spans="9:9">
      <c r="I862" s="47" t="e">
        <v>#N/A</v>
      </c>
    </row>
    <row r="863" spans="9:9">
      <c r="I863" s="47" t="e">
        <v>#N/A</v>
      </c>
    </row>
    <row r="864" spans="9:9">
      <c r="I864" s="47" t="e">
        <v>#N/A</v>
      </c>
    </row>
    <row r="865" spans="9:9">
      <c r="I865" s="47" t="e">
        <v>#N/A</v>
      </c>
    </row>
    <row r="866" spans="9:9">
      <c r="I866" s="47" t="e">
        <v>#N/A</v>
      </c>
    </row>
    <row r="867" spans="9:9">
      <c r="I867" s="47" t="e">
        <v>#N/A</v>
      </c>
    </row>
    <row r="868" spans="9:9">
      <c r="I868" s="47" t="e">
        <v>#N/A</v>
      </c>
    </row>
    <row r="869" spans="9:9">
      <c r="I869" s="47" t="e">
        <v>#N/A</v>
      </c>
    </row>
    <row r="870" spans="9:9">
      <c r="I870" s="47" t="e">
        <v>#N/A</v>
      </c>
    </row>
    <row r="871" spans="9:9">
      <c r="I871" s="47" t="e">
        <v>#N/A</v>
      </c>
    </row>
    <row r="872" spans="9:9">
      <c r="I872" s="47" t="e">
        <v>#N/A</v>
      </c>
    </row>
    <row r="873" spans="9:9">
      <c r="I873" s="47" t="e">
        <v>#N/A</v>
      </c>
    </row>
    <row r="874" spans="9:9">
      <c r="I874" s="47" t="e">
        <v>#N/A</v>
      </c>
    </row>
    <row r="875" spans="9:9">
      <c r="I875" s="47" t="e">
        <v>#N/A</v>
      </c>
    </row>
    <row r="876" spans="9:9">
      <c r="I876" s="47" t="e">
        <v>#N/A</v>
      </c>
    </row>
    <row r="877" spans="9:9">
      <c r="I877" s="47" t="e">
        <v>#N/A</v>
      </c>
    </row>
    <row r="878" spans="9:9">
      <c r="I878" s="47" t="e">
        <v>#N/A</v>
      </c>
    </row>
    <row r="879" spans="9:9">
      <c r="I879" s="47" t="e">
        <v>#N/A</v>
      </c>
    </row>
    <row r="880" spans="9:9">
      <c r="I880" s="47" t="e">
        <v>#N/A</v>
      </c>
    </row>
    <row r="881" spans="9:9">
      <c r="I881" s="47" t="e">
        <v>#N/A</v>
      </c>
    </row>
    <row r="882" spans="9:9">
      <c r="I882" s="47" t="e">
        <v>#N/A</v>
      </c>
    </row>
    <row r="883" spans="9:9">
      <c r="I883" s="47" t="e">
        <v>#N/A</v>
      </c>
    </row>
    <row r="884" spans="9:9">
      <c r="I884" s="47" t="e">
        <v>#N/A</v>
      </c>
    </row>
    <row r="885" spans="9:9">
      <c r="I885" s="47" t="e">
        <v>#N/A</v>
      </c>
    </row>
    <row r="886" spans="9:9">
      <c r="I886" s="47" t="e">
        <v>#N/A</v>
      </c>
    </row>
    <row r="887" spans="9:9">
      <c r="I887" s="47" t="e">
        <v>#N/A</v>
      </c>
    </row>
    <row r="888" spans="9:9">
      <c r="I888" s="47" t="e">
        <v>#N/A</v>
      </c>
    </row>
    <row r="889" spans="9:9">
      <c r="I889" s="47" t="e">
        <v>#N/A</v>
      </c>
    </row>
    <row r="890" spans="9:9">
      <c r="I890" s="47" t="e">
        <v>#N/A</v>
      </c>
    </row>
    <row r="891" spans="9:9">
      <c r="I891" s="47" t="e">
        <v>#N/A</v>
      </c>
    </row>
    <row r="892" spans="9:9">
      <c r="I892" s="47" t="e">
        <v>#N/A</v>
      </c>
    </row>
    <row r="893" spans="9:9">
      <c r="I893" s="47" t="e">
        <v>#N/A</v>
      </c>
    </row>
    <row r="894" spans="9:9">
      <c r="I894" s="47" t="e">
        <v>#N/A</v>
      </c>
    </row>
    <row r="895" spans="9:9">
      <c r="I895" s="47" t="e">
        <v>#N/A</v>
      </c>
    </row>
    <row r="896" spans="9:9">
      <c r="I896" s="47" t="e">
        <v>#N/A</v>
      </c>
    </row>
    <row r="897" spans="9:9">
      <c r="I897" s="47" t="e">
        <v>#N/A</v>
      </c>
    </row>
    <row r="898" spans="9:9">
      <c r="I898" s="47" t="e">
        <v>#N/A</v>
      </c>
    </row>
    <row r="899" spans="9:9">
      <c r="I899" s="47" t="e">
        <v>#N/A</v>
      </c>
    </row>
    <row r="900" spans="9:9">
      <c r="I900" s="47" t="e">
        <v>#N/A</v>
      </c>
    </row>
    <row r="901" spans="9:9">
      <c r="I901" s="47" t="e">
        <v>#N/A</v>
      </c>
    </row>
    <row r="902" spans="9:9">
      <c r="I902" s="47" t="e">
        <v>#N/A</v>
      </c>
    </row>
    <row r="903" spans="9:9">
      <c r="I903" s="47" t="e">
        <v>#N/A</v>
      </c>
    </row>
    <row r="904" spans="9:9">
      <c r="I904" s="47" t="e">
        <v>#N/A</v>
      </c>
    </row>
    <row r="905" spans="9:9">
      <c r="I905" s="47" t="e">
        <v>#N/A</v>
      </c>
    </row>
    <row r="906" spans="9:9">
      <c r="I906" s="47" t="e">
        <v>#N/A</v>
      </c>
    </row>
    <row r="907" spans="9:9">
      <c r="I907" s="47" t="e">
        <v>#N/A</v>
      </c>
    </row>
    <row r="908" spans="9:9">
      <c r="I908" s="47" t="e">
        <v>#N/A</v>
      </c>
    </row>
    <row r="909" spans="9:9">
      <c r="I909" s="47" t="e">
        <v>#N/A</v>
      </c>
    </row>
    <row r="910" spans="9:9">
      <c r="I910" s="47" t="e">
        <v>#N/A</v>
      </c>
    </row>
    <row r="911" spans="9:9">
      <c r="I911" s="47" t="e">
        <v>#N/A</v>
      </c>
    </row>
    <row r="912" spans="9:9">
      <c r="I912" s="47" t="e">
        <v>#N/A</v>
      </c>
    </row>
    <row r="913" spans="9:9">
      <c r="I913" s="47" t="e">
        <v>#N/A</v>
      </c>
    </row>
    <row r="914" spans="9:9">
      <c r="I914" s="47" t="e">
        <v>#N/A</v>
      </c>
    </row>
    <row r="915" spans="9:9">
      <c r="I915" s="47" t="e">
        <v>#N/A</v>
      </c>
    </row>
    <row r="916" spans="9:9">
      <c r="I916" s="47" t="e">
        <v>#N/A</v>
      </c>
    </row>
    <row r="917" spans="9:9">
      <c r="I917" s="47" t="e">
        <v>#N/A</v>
      </c>
    </row>
    <row r="918" spans="9:9">
      <c r="I918" s="47" t="e">
        <v>#N/A</v>
      </c>
    </row>
    <row r="919" spans="9:9">
      <c r="I919" s="47" t="e">
        <v>#N/A</v>
      </c>
    </row>
    <row r="920" spans="9:9">
      <c r="I920" s="47" t="e">
        <v>#N/A</v>
      </c>
    </row>
    <row r="921" spans="9:9">
      <c r="I921" s="47" t="e">
        <v>#N/A</v>
      </c>
    </row>
    <row r="922" spans="9:9">
      <c r="I922" s="47" t="e">
        <v>#N/A</v>
      </c>
    </row>
    <row r="923" spans="9:9">
      <c r="I923" s="47" t="e">
        <v>#N/A</v>
      </c>
    </row>
    <row r="924" spans="9:9">
      <c r="I924" s="47" t="e">
        <v>#N/A</v>
      </c>
    </row>
    <row r="925" spans="9:9">
      <c r="I925" s="47" t="e">
        <v>#N/A</v>
      </c>
    </row>
    <row r="926" spans="9:9">
      <c r="I926" s="47" t="e">
        <v>#N/A</v>
      </c>
    </row>
    <row r="927" spans="9:9">
      <c r="I927" s="47" t="e">
        <v>#N/A</v>
      </c>
    </row>
    <row r="928" spans="9:9">
      <c r="I928" s="47" t="e">
        <v>#N/A</v>
      </c>
    </row>
    <row r="929" spans="9:9">
      <c r="I929" s="47" t="e">
        <v>#N/A</v>
      </c>
    </row>
    <row r="930" spans="9:9">
      <c r="I930" s="47" t="e">
        <v>#N/A</v>
      </c>
    </row>
    <row r="931" spans="9:9">
      <c r="I931" s="47" t="e">
        <v>#N/A</v>
      </c>
    </row>
    <row r="932" spans="9:9">
      <c r="I932" s="47" t="e">
        <v>#N/A</v>
      </c>
    </row>
    <row r="933" spans="9:9">
      <c r="I933" s="47" t="e">
        <v>#N/A</v>
      </c>
    </row>
    <row r="934" spans="9:9">
      <c r="I934" s="47" t="e">
        <v>#N/A</v>
      </c>
    </row>
    <row r="935" spans="9:9">
      <c r="I935" s="47" t="e">
        <v>#N/A</v>
      </c>
    </row>
    <row r="936" spans="9:9">
      <c r="I936" s="47" t="e">
        <v>#N/A</v>
      </c>
    </row>
    <row r="937" spans="9:9">
      <c r="I937" s="47" t="e">
        <v>#N/A</v>
      </c>
    </row>
    <row r="938" spans="9:9">
      <c r="I938" s="47" t="e">
        <v>#N/A</v>
      </c>
    </row>
    <row r="939" spans="9:9">
      <c r="I939" s="47" t="e">
        <v>#N/A</v>
      </c>
    </row>
    <row r="940" spans="9:9">
      <c r="I940" s="47" t="e">
        <v>#N/A</v>
      </c>
    </row>
    <row r="941" spans="9:9">
      <c r="I941" s="47" t="e">
        <v>#N/A</v>
      </c>
    </row>
    <row r="942" spans="9:9">
      <c r="I942" s="47" t="e">
        <v>#N/A</v>
      </c>
    </row>
    <row r="943" spans="9:9">
      <c r="I943" s="47" t="e">
        <v>#N/A</v>
      </c>
    </row>
    <row r="944" spans="9:9">
      <c r="I944" s="47" t="e">
        <v>#N/A</v>
      </c>
    </row>
    <row r="945" spans="9:9">
      <c r="I945" s="47" t="e">
        <v>#N/A</v>
      </c>
    </row>
    <row r="946" spans="9:9">
      <c r="I946" s="47" t="e">
        <v>#N/A</v>
      </c>
    </row>
    <row r="947" spans="9:9">
      <c r="I947" s="47" t="e">
        <v>#N/A</v>
      </c>
    </row>
    <row r="948" spans="9:9">
      <c r="I948" s="47" t="e">
        <v>#N/A</v>
      </c>
    </row>
    <row r="949" spans="9:9">
      <c r="I949" s="47" t="e">
        <v>#N/A</v>
      </c>
    </row>
    <row r="950" spans="9:9">
      <c r="I950" s="47" t="e">
        <v>#N/A</v>
      </c>
    </row>
    <row r="951" spans="9:9">
      <c r="I951" s="47" t="e">
        <v>#N/A</v>
      </c>
    </row>
    <row r="952" spans="9:9">
      <c r="I952" s="47" t="e">
        <v>#N/A</v>
      </c>
    </row>
    <row r="953" spans="9:9">
      <c r="I953" s="47" t="e">
        <v>#N/A</v>
      </c>
    </row>
    <row r="954" spans="9:9">
      <c r="I954" s="47" t="e">
        <v>#N/A</v>
      </c>
    </row>
    <row r="955" spans="9:9">
      <c r="I955" s="47" t="e">
        <v>#N/A</v>
      </c>
    </row>
    <row r="956" spans="9:9">
      <c r="I956" s="47" t="e">
        <v>#N/A</v>
      </c>
    </row>
    <row r="957" spans="9:9">
      <c r="I957" s="47" t="e">
        <v>#N/A</v>
      </c>
    </row>
    <row r="958" spans="9:9">
      <c r="I958" s="47" t="e">
        <v>#N/A</v>
      </c>
    </row>
    <row r="959" spans="9:9">
      <c r="I959" s="47" t="e">
        <v>#N/A</v>
      </c>
    </row>
    <row r="960" spans="9:9">
      <c r="I960" s="47" t="e">
        <v>#N/A</v>
      </c>
    </row>
    <row r="961" spans="9:9">
      <c r="I961" s="47" t="e">
        <v>#N/A</v>
      </c>
    </row>
    <row r="962" spans="9:9">
      <c r="I962" s="47" t="e">
        <v>#N/A</v>
      </c>
    </row>
    <row r="963" spans="9:9">
      <c r="I963" s="47" t="e">
        <v>#N/A</v>
      </c>
    </row>
    <row r="964" spans="9:9">
      <c r="I964" s="47" t="e">
        <v>#N/A</v>
      </c>
    </row>
    <row r="965" spans="9:9">
      <c r="I965" s="47" t="e">
        <v>#N/A</v>
      </c>
    </row>
    <row r="966" spans="9:9">
      <c r="I966" s="47" t="e">
        <v>#N/A</v>
      </c>
    </row>
    <row r="967" spans="9:9">
      <c r="I967" s="47" t="e">
        <v>#N/A</v>
      </c>
    </row>
    <row r="968" spans="9:9">
      <c r="I968" s="47" t="e">
        <v>#N/A</v>
      </c>
    </row>
    <row r="969" spans="9:9">
      <c r="I969" s="47" t="e">
        <v>#N/A</v>
      </c>
    </row>
    <row r="970" spans="9:9">
      <c r="I970" s="47" t="e">
        <v>#N/A</v>
      </c>
    </row>
    <row r="971" spans="9:9">
      <c r="I971" s="47" t="e">
        <v>#N/A</v>
      </c>
    </row>
    <row r="972" spans="9:9">
      <c r="I972" s="47" t="e">
        <v>#N/A</v>
      </c>
    </row>
    <row r="973" spans="9:9">
      <c r="I973" s="47" t="e">
        <v>#N/A</v>
      </c>
    </row>
    <row r="974" spans="9:9">
      <c r="I974" s="47" t="e">
        <v>#N/A</v>
      </c>
    </row>
    <row r="975" spans="9:9">
      <c r="I975" s="47" t="e">
        <v>#N/A</v>
      </c>
    </row>
    <row r="976" spans="9:9">
      <c r="I976" s="47" t="e">
        <v>#N/A</v>
      </c>
    </row>
    <row r="977" spans="9:9">
      <c r="I977" s="47" t="e">
        <v>#N/A</v>
      </c>
    </row>
    <row r="978" spans="9:9">
      <c r="I978" s="47" t="e">
        <v>#N/A</v>
      </c>
    </row>
    <row r="979" spans="9:9">
      <c r="I979" s="47" t="e">
        <v>#N/A</v>
      </c>
    </row>
    <row r="980" spans="9:9">
      <c r="I980" s="47" t="e">
        <v>#N/A</v>
      </c>
    </row>
    <row r="981" spans="9:9">
      <c r="I981" s="47" t="e">
        <v>#N/A</v>
      </c>
    </row>
    <row r="982" spans="9:9">
      <c r="I982" s="47" t="e">
        <v>#N/A</v>
      </c>
    </row>
    <row r="983" spans="9:9">
      <c r="I983" s="47" t="e">
        <v>#N/A</v>
      </c>
    </row>
    <row r="984" spans="9:9">
      <c r="I984" s="47" t="e">
        <v>#N/A</v>
      </c>
    </row>
    <row r="985" spans="9:9">
      <c r="I985" s="47" t="e">
        <v>#N/A</v>
      </c>
    </row>
    <row r="986" spans="9:9">
      <c r="I986" s="47" t="e">
        <v>#N/A</v>
      </c>
    </row>
    <row r="987" spans="9:9">
      <c r="I987" s="47" t="e">
        <v>#N/A</v>
      </c>
    </row>
    <row r="988" spans="9:9">
      <c r="I988" s="47" t="e">
        <v>#N/A</v>
      </c>
    </row>
    <row r="989" spans="9:9">
      <c r="I989" s="47" t="e">
        <v>#N/A</v>
      </c>
    </row>
    <row r="990" spans="9:9">
      <c r="I990" s="47" t="e">
        <v>#N/A</v>
      </c>
    </row>
    <row r="991" spans="9:9">
      <c r="I991" s="47" t="e">
        <v>#N/A</v>
      </c>
    </row>
    <row r="992" spans="9:9">
      <c r="I992" s="47" t="e">
        <v>#N/A</v>
      </c>
    </row>
    <row r="993" spans="9:9">
      <c r="I993" s="47" t="e">
        <v>#N/A</v>
      </c>
    </row>
    <row r="994" spans="9:9">
      <c r="I994" s="47" t="e">
        <v>#N/A</v>
      </c>
    </row>
    <row r="995" spans="9:9">
      <c r="I995" s="47" t="e">
        <v>#N/A</v>
      </c>
    </row>
    <row r="996" spans="9:9">
      <c r="I996" s="47" t="e">
        <v>#N/A</v>
      </c>
    </row>
    <row r="997" spans="9:9">
      <c r="I997" s="47" t="e">
        <v>#N/A</v>
      </c>
    </row>
    <row r="998" spans="9:9">
      <c r="I998" s="47" t="e">
        <v>#N/A</v>
      </c>
    </row>
    <row r="999" spans="9:9">
      <c r="I999" s="47" t="e">
        <v>#N/A</v>
      </c>
    </row>
    <row r="1000" spans="9:9">
      <c r="I1000" s="47" t="e">
        <v>#N/A</v>
      </c>
    </row>
    <row r="1001" spans="9:9">
      <c r="I1001" s="47" t="e">
        <v>#N/A</v>
      </c>
    </row>
    <row r="1002" spans="9:9">
      <c r="I1002" s="47" t="e">
        <v>#N/A</v>
      </c>
    </row>
    <row r="1003" spans="9:9">
      <c r="I1003" s="47" t="e">
        <v>#N/A</v>
      </c>
    </row>
    <row r="1004" spans="9:9">
      <c r="I1004" s="47" t="e">
        <v>#N/A</v>
      </c>
    </row>
    <row r="1005" spans="9:9">
      <c r="I1005" s="47" t="e">
        <v>#N/A</v>
      </c>
    </row>
    <row r="1006" spans="9:9">
      <c r="I1006" s="47" t="e">
        <v>#N/A</v>
      </c>
    </row>
    <row r="1007" spans="9:9">
      <c r="I1007" s="47" t="e">
        <v>#N/A</v>
      </c>
    </row>
    <row r="1008" spans="9:9">
      <c r="I1008" s="47" t="e">
        <v>#N/A</v>
      </c>
    </row>
    <row r="1009" spans="9:9">
      <c r="I1009" s="47" t="e">
        <v>#N/A</v>
      </c>
    </row>
    <row r="1010" spans="9:9">
      <c r="I1010" s="47" t="e">
        <v>#N/A</v>
      </c>
    </row>
    <row r="1011" spans="9:9">
      <c r="I1011" s="47" t="e">
        <v>#N/A</v>
      </c>
    </row>
    <row r="1012" spans="9:9">
      <c r="I1012" s="47" t="e">
        <v>#N/A</v>
      </c>
    </row>
    <row r="1013" spans="9:9">
      <c r="I1013" s="47" t="e">
        <v>#N/A</v>
      </c>
    </row>
    <row r="1014" spans="9:9">
      <c r="I1014" s="47" t="e">
        <v>#N/A</v>
      </c>
    </row>
    <row r="1015" spans="9:9">
      <c r="I1015" s="47" t="e">
        <v>#N/A</v>
      </c>
    </row>
    <row r="1016" spans="9:9">
      <c r="I1016" s="47" t="e">
        <v>#N/A</v>
      </c>
    </row>
    <row r="1017" spans="9:9">
      <c r="I1017" s="47" t="e">
        <v>#N/A</v>
      </c>
    </row>
    <row r="1018" spans="9:9">
      <c r="I1018" s="47" t="e">
        <v>#N/A</v>
      </c>
    </row>
    <row r="1019" spans="9:9">
      <c r="I1019" s="47" t="e">
        <v>#N/A</v>
      </c>
    </row>
    <row r="1020" spans="9:9">
      <c r="I1020" s="47" t="e">
        <v>#N/A</v>
      </c>
    </row>
    <row r="1021" spans="9:9">
      <c r="I1021" s="47" t="e">
        <v>#N/A</v>
      </c>
    </row>
    <row r="1022" spans="9:9">
      <c r="I1022" s="47" t="e">
        <v>#N/A</v>
      </c>
    </row>
    <row r="1023" spans="9:9">
      <c r="I1023" s="47" t="e">
        <v>#N/A</v>
      </c>
    </row>
    <row r="1024" spans="9:9">
      <c r="I1024" s="47" t="e">
        <v>#N/A</v>
      </c>
    </row>
    <row r="1025" spans="9:9">
      <c r="I1025" s="47" t="e">
        <v>#N/A</v>
      </c>
    </row>
    <row r="1026" spans="9:9">
      <c r="I1026" s="47" t="e">
        <v>#N/A</v>
      </c>
    </row>
    <row r="1027" spans="9:9">
      <c r="I1027" s="47" t="e">
        <v>#N/A</v>
      </c>
    </row>
    <row r="1028" spans="9:9">
      <c r="I1028" s="47" t="e">
        <v>#N/A</v>
      </c>
    </row>
    <row r="1029" spans="9:9">
      <c r="I1029" s="47" t="e">
        <v>#N/A</v>
      </c>
    </row>
    <row r="1030" spans="9:9">
      <c r="I1030" s="47" t="e">
        <v>#N/A</v>
      </c>
    </row>
    <row r="1031" spans="9:9">
      <c r="I1031" s="47" t="e">
        <v>#N/A</v>
      </c>
    </row>
    <row r="1032" spans="9:9">
      <c r="I1032" s="47" t="e">
        <v>#N/A</v>
      </c>
    </row>
    <row r="1033" spans="9:9">
      <c r="I1033" s="47" t="e">
        <v>#N/A</v>
      </c>
    </row>
    <row r="1034" spans="9:9">
      <c r="I1034" s="47" t="e">
        <v>#N/A</v>
      </c>
    </row>
    <row r="1035" spans="9:9">
      <c r="I1035" s="47" t="e">
        <v>#N/A</v>
      </c>
    </row>
    <row r="1036" spans="9:9">
      <c r="I1036" s="47" t="e">
        <v>#N/A</v>
      </c>
    </row>
    <row r="1037" spans="9:9">
      <c r="I1037" s="47" t="e">
        <v>#N/A</v>
      </c>
    </row>
    <row r="1038" spans="9:9">
      <c r="I1038" s="47" t="e">
        <v>#N/A</v>
      </c>
    </row>
    <row r="1039" spans="9:9">
      <c r="I1039" s="47" t="e">
        <v>#N/A</v>
      </c>
    </row>
    <row r="1040" spans="9:9">
      <c r="I1040" s="47" t="e">
        <v>#N/A</v>
      </c>
    </row>
    <row r="1041" spans="9:9">
      <c r="I1041" s="47" t="e">
        <v>#N/A</v>
      </c>
    </row>
    <row r="1042" spans="9:9">
      <c r="I1042" s="47" t="e">
        <v>#N/A</v>
      </c>
    </row>
    <row r="1043" spans="9:9">
      <c r="I1043" s="47" t="e">
        <v>#N/A</v>
      </c>
    </row>
    <row r="1044" spans="9:9">
      <c r="I1044" s="47" t="e">
        <v>#N/A</v>
      </c>
    </row>
    <row r="1045" spans="9:9">
      <c r="I1045" s="47" t="e">
        <v>#N/A</v>
      </c>
    </row>
    <row r="1046" spans="9:9">
      <c r="I1046" s="47" t="e">
        <v>#N/A</v>
      </c>
    </row>
    <row r="1047" spans="9:9">
      <c r="I1047" s="47" t="e">
        <v>#N/A</v>
      </c>
    </row>
    <row r="1048" spans="9:9">
      <c r="I1048" s="47" t="e">
        <v>#N/A</v>
      </c>
    </row>
    <row r="1049" spans="9:9">
      <c r="I1049" s="47" t="e">
        <v>#N/A</v>
      </c>
    </row>
    <row r="1050" spans="9:9">
      <c r="I1050" s="47" t="e">
        <v>#N/A</v>
      </c>
    </row>
    <row r="1051" spans="9:9">
      <c r="I1051" s="47" t="e">
        <v>#N/A</v>
      </c>
    </row>
    <row r="1052" spans="9:9">
      <c r="I1052" s="47" t="e">
        <v>#N/A</v>
      </c>
    </row>
  </sheetData>
  <sheetProtection algorithmName="SHA-512" hashValue="+UW62c5eF6rbGx331IsES0YGbbduRvOgUFRn9wmKwV9Icc7mw6e4oq/5dLKYL/XIMbJLy2H5Mkmcd3r3GQD1jw==" saltValue="cHRXzfpCb9x5rx6sOxob9A==" spinCount="100000" sheet="1" objects="1" scenarios="1"/>
  <mergeCells count="3">
    <mergeCell ref="A3:U3"/>
    <mergeCell ref="A7:U7"/>
    <mergeCell ref="A4:U4"/>
  </mergeCells>
  <phoneticPr fontId="28"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AD0D6-FCF7-473C-84FA-7DA89AC0583F}">
  <dimension ref="A1:AL20"/>
  <sheetViews>
    <sheetView workbookViewId="0">
      <selection activeCell="E19" sqref="E19"/>
    </sheetView>
  </sheetViews>
  <sheetFormatPr defaultRowHeight="15"/>
  <cols>
    <col min="1" max="1" width="13" customWidth="1"/>
    <col min="2" max="2" width="23" customWidth="1"/>
    <col min="3" max="3" width="6" customWidth="1"/>
    <col min="4" max="4" width="11.7109375" bestFit="1" customWidth="1"/>
    <col min="5" max="5" width="23.28515625" bestFit="1" customWidth="1"/>
    <col min="7" max="7" width="9.5703125" bestFit="1" customWidth="1"/>
    <col min="8" max="8" width="15.5703125" bestFit="1" customWidth="1"/>
    <col min="31" max="31" width="38" bestFit="1" customWidth="1"/>
    <col min="38" max="38" width="23.7109375" bestFit="1" customWidth="1"/>
  </cols>
  <sheetData>
    <row r="1" spans="1:38">
      <c r="A1" s="57" t="s">
        <v>1029</v>
      </c>
      <c r="B1" s="57" t="s">
        <v>1030</v>
      </c>
      <c r="C1" s="57"/>
      <c r="D1" s="57" t="s">
        <v>1031</v>
      </c>
      <c r="E1" s="57" t="s">
        <v>1032</v>
      </c>
      <c r="F1" s="57"/>
      <c r="G1" s="57" t="s">
        <v>1033</v>
      </c>
      <c r="H1" s="57" t="s">
        <v>1034</v>
      </c>
      <c r="J1" s="57" t="s">
        <v>1035</v>
      </c>
      <c r="K1" s="57" t="s">
        <v>1036</v>
      </c>
      <c r="L1" s="57"/>
      <c r="M1" s="57" t="s">
        <v>1035</v>
      </c>
      <c r="N1" s="57" t="s">
        <v>1036</v>
      </c>
      <c r="P1" s="57" t="s">
        <v>1035</v>
      </c>
      <c r="Q1" s="57" t="s">
        <v>1036</v>
      </c>
      <c r="S1" s="57" t="s">
        <v>1035</v>
      </c>
      <c r="T1" s="57" t="s">
        <v>1036</v>
      </c>
      <c r="V1" s="57" t="s">
        <v>1035</v>
      </c>
      <c r="W1" s="57" t="s">
        <v>1036</v>
      </c>
      <c r="Y1" s="57" t="s">
        <v>1035</v>
      </c>
      <c r="Z1" s="57" t="s">
        <v>1036</v>
      </c>
      <c r="AB1" s="57" t="s">
        <v>1035</v>
      </c>
      <c r="AC1" s="57" t="s">
        <v>1036</v>
      </c>
      <c r="AF1" t="s">
        <v>1132</v>
      </c>
      <c r="AG1" t="s">
        <v>1133</v>
      </c>
      <c r="AH1" t="s">
        <v>1134</v>
      </c>
      <c r="AI1" t="s">
        <v>1135</v>
      </c>
      <c r="AJ1" t="s">
        <v>1136</v>
      </c>
      <c r="AK1" t="s">
        <v>1137</v>
      </c>
      <c r="AL1" t="s">
        <v>1138</v>
      </c>
    </row>
    <row r="2" spans="1:38">
      <c r="A2" t="s">
        <v>1037</v>
      </c>
      <c r="B2" t="s">
        <v>115</v>
      </c>
      <c r="D2" t="s">
        <v>1038</v>
      </c>
      <c r="E2" t="s">
        <v>1039</v>
      </c>
      <c r="G2" t="s">
        <v>1040</v>
      </c>
      <c r="H2" s="44" t="s">
        <v>1041</v>
      </c>
      <c r="J2" t="s">
        <v>1042</v>
      </c>
      <c r="K2" t="s">
        <v>1043</v>
      </c>
      <c r="M2" t="s">
        <v>107</v>
      </c>
      <c r="N2" t="s">
        <v>1044</v>
      </c>
      <c r="P2" t="s">
        <v>108</v>
      </c>
      <c r="Q2" t="s">
        <v>1045</v>
      </c>
      <c r="S2" t="s">
        <v>1046</v>
      </c>
      <c r="T2" s="44" t="s">
        <v>9</v>
      </c>
      <c r="V2" s="58" t="s">
        <v>1047</v>
      </c>
      <c r="W2" t="s">
        <v>1048</v>
      </c>
      <c r="Y2" t="s">
        <v>109</v>
      </c>
      <c r="Z2" t="s">
        <v>1049</v>
      </c>
      <c r="AB2" t="s">
        <v>1050</v>
      </c>
      <c r="AC2" t="s">
        <v>1051</v>
      </c>
      <c r="AE2" t="s">
        <v>9</v>
      </c>
      <c r="AF2" t="s">
        <v>8</v>
      </c>
      <c r="AG2" t="s">
        <v>8</v>
      </c>
      <c r="AH2" t="s">
        <v>8</v>
      </c>
      <c r="AI2" t="s">
        <v>8</v>
      </c>
      <c r="AJ2" t="s">
        <v>8</v>
      </c>
      <c r="AK2" t="s">
        <v>8</v>
      </c>
      <c r="AL2" t="s">
        <v>8</v>
      </c>
    </row>
    <row r="3" spans="1:38" ht="30">
      <c r="A3" t="s">
        <v>1052</v>
      </c>
      <c r="B3" t="s">
        <v>35</v>
      </c>
      <c r="D3" t="s">
        <v>1053</v>
      </c>
      <c r="E3" t="s">
        <v>1054</v>
      </c>
      <c r="G3" t="s">
        <v>1055</v>
      </c>
      <c r="H3" s="44" t="s">
        <v>1056</v>
      </c>
      <c r="J3" t="s">
        <v>1057</v>
      </c>
      <c r="K3" t="s">
        <v>1058</v>
      </c>
      <c r="M3" t="s">
        <v>1059</v>
      </c>
      <c r="N3" t="s">
        <v>1060</v>
      </c>
      <c r="P3" t="s">
        <v>955</v>
      </c>
      <c r="Q3" t="s">
        <v>1061</v>
      </c>
      <c r="S3" t="s">
        <v>1062</v>
      </c>
      <c r="T3" s="44" t="s">
        <v>10</v>
      </c>
      <c r="V3" s="58" t="s">
        <v>1063</v>
      </c>
      <c r="W3" t="s">
        <v>1064</v>
      </c>
      <c r="Y3" t="s">
        <v>127</v>
      </c>
      <c r="Z3" t="s">
        <v>1065</v>
      </c>
      <c r="AB3" t="s">
        <v>1066</v>
      </c>
      <c r="AC3" t="s">
        <v>1067</v>
      </c>
      <c r="AE3" t="s">
        <v>10</v>
      </c>
      <c r="AF3" t="s">
        <v>8</v>
      </c>
      <c r="AG3" t="s">
        <v>8</v>
      </c>
      <c r="AH3" t="s">
        <v>8</v>
      </c>
      <c r="AI3" t="s">
        <v>8</v>
      </c>
      <c r="AJ3" t="s">
        <v>8</v>
      </c>
      <c r="AK3" t="s">
        <v>8</v>
      </c>
      <c r="AL3" t="s">
        <v>8</v>
      </c>
    </row>
    <row r="4" spans="1:38" ht="30">
      <c r="A4" t="s">
        <v>1068</v>
      </c>
      <c r="B4" t="s">
        <v>36</v>
      </c>
      <c r="D4" t="s">
        <v>1069</v>
      </c>
      <c r="E4" t="s">
        <v>1070</v>
      </c>
      <c r="G4" t="s">
        <v>1071</v>
      </c>
      <c r="H4" t="s">
        <v>1072</v>
      </c>
      <c r="J4" t="s">
        <v>1073</v>
      </c>
      <c r="K4" t="s">
        <v>1074</v>
      </c>
      <c r="S4" t="s">
        <v>1075</v>
      </c>
      <c r="T4" s="44" t="s">
        <v>1076</v>
      </c>
      <c r="V4" s="58" t="s">
        <v>1077</v>
      </c>
      <c r="W4" t="s">
        <v>1078</v>
      </c>
      <c r="Y4" t="s">
        <v>170</v>
      </c>
      <c r="Z4" t="s">
        <v>1079</v>
      </c>
      <c r="AB4" t="s">
        <v>1080</v>
      </c>
      <c r="AC4" t="s">
        <v>1081</v>
      </c>
      <c r="AE4" t="s">
        <v>11</v>
      </c>
      <c r="AF4" t="s">
        <v>110</v>
      </c>
      <c r="AG4" t="s">
        <v>8</v>
      </c>
      <c r="AH4" t="s">
        <v>8</v>
      </c>
      <c r="AI4" t="s">
        <v>8</v>
      </c>
      <c r="AJ4" t="s">
        <v>8</v>
      </c>
      <c r="AK4" t="s">
        <v>8</v>
      </c>
      <c r="AL4" t="s">
        <v>8</v>
      </c>
    </row>
    <row r="5" spans="1:38" ht="30">
      <c r="A5" t="s">
        <v>1082</v>
      </c>
      <c r="B5" t="s">
        <v>1083</v>
      </c>
      <c r="D5" t="s">
        <v>1084</v>
      </c>
      <c r="E5" t="s">
        <v>1085</v>
      </c>
      <c r="J5" t="s">
        <v>1086</v>
      </c>
      <c r="K5" t="s">
        <v>1087</v>
      </c>
      <c r="S5" t="s">
        <v>1088</v>
      </c>
      <c r="T5" s="44" t="s">
        <v>26</v>
      </c>
      <c r="V5" s="58" t="s">
        <v>1089</v>
      </c>
      <c r="W5" t="s">
        <v>1090</v>
      </c>
      <c r="Y5" t="s">
        <v>136</v>
      </c>
      <c r="Z5" t="s">
        <v>1091</v>
      </c>
      <c r="AB5" t="s">
        <v>1092</v>
      </c>
      <c r="AC5" t="s">
        <v>1093</v>
      </c>
      <c r="AE5" t="s">
        <v>12</v>
      </c>
      <c r="AF5" t="s">
        <v>8</v>
      </c>
      <c r="AG5" t="s">
        <v>110</v>
      </c>
      <c r="AH5" t="s">
        <v>8</v>
      </c>
      <c r="AI5" t="s">
        <v>8</v>
      </c>
      <c r="AJ5" t="s">
        <v>8</v>
      </c>
      <c r="AK5" t="s">
        <v>8</v>
      </c>
      <c r="AL5" t="s">
        <v>8</v>
      </c>
    </row>
    <row r="6" spans="1:38">
      <c r="D6" t="s">
        <v>1094</v>
      </c>
      <c r="E6" t="s">
        <v>1095</v>
      </c>
      <c r="J6" t="s">
        <v>1096</v>
      </c>
      <c r="K6" t="s">
        <v>1097</v>
      </c>
      <c r="S6" t="s">
        <v>1098</v>
      </c>
      <c r="T6" s="44" t="s">
        <v>967</v>
      </c>
      <c r="V6" s="58" t="s">
        <v>1099</v>
      </c>
      <c r="W6" t="s">
        <v>1100</v>
      </c>
      <c r="Y6" t="s">
        <v>547</v>
      </c>
      <c r="Z6" t="s">
        <v>1101</v>
      </c>
      <c r="AE6" t="s">
        <v>13</v>
      </c>
      <c r="AF6" t="s">
        <v>110</v>
      </c>
      <c r="AG6" t="s">
        <v>110</v>
      </c>
      <c r="AH6" t="s">
        <v>8</v>
      </c>
      <c r="AI6" t="s">
        <v>8</v>
      </c>
      <c r="AJ6" t="s">
        <v>8</v>
      </c>
      <c r="AK6" t="s">
        <v>8</v>
      </c>
      <c r="AL6" t="s">
        <v>8</v>
      </c>
    </row>
    <row r="7" spans="1:38">
      <c r="A7" t="s">
        <v>1102</v>
      </c>
      <c r="D7" t="s">
        <v>1103</v>
      </c>
      <c r="E7" t="s">
        <v>1104</v>
      </c>
      <c r="J7" t="s">
        <v>1105</v>
      </c>
      <c r="K7" t="s">
        <v>1106</v>
      </c>
      <c r="S7" t="s">
        <v>1107</v>
      </c>
      <c r="T7" s="44" t="s">
        <v>971</v>
      </c>
      <c r="AE7" t="s">
        <v>14</v>
      </c>
      <c r="AF7" t="s">
        <v>110</v>
      </c>
      <c r="AG7" t="s">
        <v>8</v>
      </c>
      <c r="AH7" t="s">
        <v>8</v>
      </c>
      <c r="AI7" t="s">
        <v>8</v>
      </c>
      <c r="AJ7" t="s">
        <v>8</v>
      </c>
      <c r="AK7" t="s">
        <v>8</v>
      </c>
      <c r="AL7" t="s">
        <v>8</v>
      </c>
    </row>
    <row r="8" spans="1:38">
      <c r="D8" t="s">
        <v>1108</v>
      </c>
      <c r="E8" t="s">
        <v>1109</v>
      </c>
      <c r="J8" t="s">
        <v>1110</v>
      </c>
      <c r="K8" t="s">
        <v>1111</v>
      </c>
      <c r="AE8" t="s">
        <v>15</v>
      </c>
      <c r="AF8" t="s">
        <v>8</v>
      </c>
      <c r="AG8" t="s">
        <v>8</v>
      </c>
      <c r="AH8" t="s">
        <v>8</v>
      </c>
      <c r="AI8" t="s">
        <v>8</v>
      </c>
      <c r="AJ8" t="s">
        <v>8</v>
      </c>
      <c r="AK8" t="s">
        <v>8</v>
      </c>
      <c r="AL8" t="s">
        <v>8</v>
      </c>
    </row>
    <row r="9" spans="1:38">
      <c r="D9" t="s">
        <v>1093</v>
      </c>
      <c r="E9" t="s">
        <v>1112</v>
      </c>
      <c r="J9" t="s">
        <v>1113</v>
      </c>
      <c r="K9" t="s">
        <v>1114</v>
      </c>
      <c r="AE9" t="s">
        <v>16</v>
      </c>
      <c r="AF9" t="s">
        <v>110</v>
      </c>
      <c r="AG9" t="s">
        <v>110</v>
      </c>
      <c r="AH9" t="s">
        <v>8</v>
      </c>
      <c r="AI9" t="s">
        <v>8</v>
      </c>
      <c r="AJ9" t="s">
        <v>8</v>
      </c>
      <c r="AK9" t="s">
        <v>8</v>
      </c>
      <c r="AL9" t="s">
        <v>8</v>
      </c>
    </row>
    <row r="10" spans="1:38">
      <c r="D10" t="s">
        <v>1115</v>
      </c>
      <c r="E10" t="s">
        <v>1116</v>
      </c>
      <c r="AE10" t="s">
        <v>17</v>
      </c>
      <c r="AF10" t="s">
        <v>8</v>
      </c>
      <c r="AG10" t="s">
        <v>8</v>
      </c>
      <c r="AH10" t="s">
        <v>8</v>
      </c>
      <c r="AI10" t="s">
        <v>8</v>
      </c>
      <c r="AJ10" t="s">
        <v>8</v>
      </c>
      <c r="AK10" t="s">
        <v>8</v>
      </c>
      <c r="AL10" t="s">
        <v>8</v>
      </c>
    </row>
    <row r="11" spans="1:38">
      <c r="D11" t="s">
        <v>1117</v>
      </c>
      <c r="E11" t="s">
        <v>1118</v>
      </c>
      <c r="AE11" t="s">
        <v>18</v>
      </c>
      <c r="AF11" t="s">
        <v>110</v>
      </c>
      <c r="AG11" t="s">
        <v>110</v>
      </c>
      <c r="AH11" t="s">
        <v>110</v>
      </c>
      <c r="AI11" t="s">
        <v>110</v>
      </c>
      <c r="AJ11" t="s">
        <v>110</v>
      </c>
      <c r="AK11" t="s">
        <v>110</v>
      </c>
      <c r="AL11" t="s">
        <v>110</v>
      </c>
    </row>
    <row r="12" spans="1:38">
      <c r="D12" t="s">
        <v>1119</v>
      </c>
      <c r="E12" t="s">
        <v>1120</v>
      </c>
      <c r="AE12" t="s">
        <v>1139</v>
      </c>
      <c r="AF12" t="s">
        <v>110</v>
      </c>
      <c r="AG12" t="s">
        <v>110</v>
      </c>
      <c r="AH12" t="s">
        <v>8</v>
      </c>
      <c r="AI12" t="s">
        <v>110</v>
      </c>
      <c r="AJ12" t="s">
        <v>8</v>
      </c>
      <c r="AK12" t="s">
        <v>8</v>
      </c>
      <c r="AL12" t="s">
        <v>110</v>
      </c>
    </row>
    <row r="13" spans="1:38">
      <c r="D13" t="s">
        <v>1121</v>
      </c>
      <c r="E13" t="s">
        <v>1122</v>
      </c>
      <c r="AE13" t="s">
        <v>1140</v>
      </c>
      <c r="AF13" t="s">
        <v>110</v>
      </c>
      <c r="AG13" t="s">
        <v>110</v>
      </c>
      <c r="AH13" t="s">
        <v>8</v>
      </c>
      <c r="AI13" t="s">
        <v>8</v>
      </c>
      <c r="AJ13" t="s">
        <v>110</v>
      </c>
      <c r="AK13" t="s">
        <v>110</v>
      </c>
      <c r="AL13" t="s">
        <v>110</v>
      </c>
    </row>
    <row r="14" spans="1:38">
      <c r="D14" t="s">
        <v>1123</v>
      </c>
      <c r="E14" t="s">
        <v>1124</v>
      </c>
      <c r="AE14" t="s">
        <v>1142</v>
      </c>
      <c r="AF14" t="s">
        <v>110</v>
      </c>
      <c r="AG14" t="s">
        <v>110</v>
      </c>
      <c r="AH14" t="s">
        <v>8</v>
      </c>
      <c r="AI14" t="s">
        <v>8</v>
      </c>
      <c r="AL14" t="s">
        <v>110</v>
      </c>
    </row>
    <row r="15" spans="1:38">
      <c r="D15" t="s">
        <v>1125</v>
      </c>
      <c r="E15" t="s">
        <v>1126</v>
      </c>
      <c r="AE15" t="s">
        <v>1141</v>
      </c>
      <c r="AF15" t="s">
        <v>110</v>
      </c>
      <c r="AL15" t="s">
        <v>110</v>
      </c>
    </row>
    <row r="16" spans="1:38">
      <c r="D16" t="s">
        <v>1067</v>
      </c>
      <c r="E16" t="s">
        <v>1066</v>
      </c>
    </row>
    <row r="17" spans="4:5">
      <c r="D17" t="s">
        <v>1127</v>
      </c>
      <c r="E17" t="s">
        <v>1128</v>
      </c>
    </row>
    <row r="18" spans="4:5">
      <c r="D18" t="s">
        <v>1123</v>
      </c>
      <c r="E18" t="s">
        <v>1129</v>
      </c>
    </row>
    <row r="19" spans="4:5">
      <c r="D19" t="s">
        <v>1081</v>
      </c>
      <c r="E19" t="s">
        <v>1080</v>
      </c>
    </row>
    <row r="20" spans="4:5">
      <c r="D20" t="s">
        <v>1130</v>
      </c>
      <c r="E20" t="s">
        <v>1131</v>
      </c>
    </row>
  </sheetData>
  <phoneticPr fontId="28" type="noConversion"/>
  <conditionalFormatting sqref="V2:V6">
    <cfRule type="duplicateValues" dxfId="18" priority="2"/>
  </conditionalFormatting>
  <conditionalFormatting sqref="V2:W6">
    <cfRule type="duplicateValues" dxfId="17" priority="1"/>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DF584-2337-425D-A79D-16CCB30CD612}">
  <dimension ref="A1:AJ154"/>
  <sheetViews>
    <sheetView workbookViewId="0">
      <selection activeCell="E9" sqref="E9"/>
    </sheetView>
  </sheetViews>
  <sheetFormatPr defaultRowHeight="15"/>
  <cols>
    <col min="1" max="1" width="33.42578125" bestFit="1" customWidth="1"/>
    <col min="2" max="2" width="5.85546875" bestFit="1" customWidth="1"/>
    <col min="3" max="3" width="4.140625" customWidth="1"/>
    <col min="4" max="4" width="12" customWidth="1"/>
    <col min="5" max="5" width="15.7109375" bestFit="1" customWidth="1"/>
    <col min="6" max="6" width="12.140625" customWidth="1"/>
    <col min="7" max="7" width="5.85546875" bestFit="1" customWidth="1"/>
    <col min="8" max="8" width="4.140625" customWidth="1"/>
    <col min="9" max="9" width="8.28515625" customWidth="1"/>
    <col min="10" max="10" width="29.7109375" customWidth="1"/>
    <col min="11" max="11" width="8.5703125" customWidth="1"/>
    <col min="12" max="12" width="10.85546875" customWidth="1"/>
    <col min="13" max="13" width="17.42578125" bestFit="1" customWidth="1"/>
    <col min="14" max="14" width="25.28515625" customWidth="1"/>
    <col min="15" max="15" width="5.7109375" style="55" customWidth="1"/>
    <col min="16" max="17" width="6.7109375" customWidth="1"/>
    <col min="18" max="18" width="11.5703125" customWidth="1"/>
    <col min="19" max="19" width="4.5703125" customWidth="1"/>
    <col min="20" max="20" width="11.7109375" bestFit="1" customWidth="1"/>
    <col min="21" max="21" width="5.85546875" bestFit="1" customWidth="1"/>
    <col min="23" max="23" width="5.42578125" bestFit="1" customWidth="1"/>
    <col min="24" max="24" width="5.85546875" bestFit="1" customWidth="1"/>
    <col min="25" max="25" width="7.28515625" bestFit="1" customWidth="1"/>
    <col min="26" max="26" width="5.85546875" bestFit="1" customWidth="1"/>
    <col min="27" max="27" width="6.5703125" bestFit="1" customWidth="1"/>
    <col min="28" max="28" width="5.85546875" bestFit="1" customWidth="1"/>
  </cols>
  <sheetData>
    <row r="1" spans="1:36" ht="29.25" customHeight="1">
      <c r="A1" s="52" t="s">
        <v>944</v>
      </c>
      <c r="B1" s="52" t="s">
        <v>84</v>
      </c>
      <c r="C1" s="52"/>
      <c r="D1" s="52" t="s">
        <v>945</v>
      </c>
      <c r="E1" s="52" t="s">
        <v>946</v>
      </c>
      <c r="F1" s="52" t="s">
        <v>947</v>
      </c>
      <c r="G1" s="52" t="s">
        <v>84</v>
      </c>
      <c r="H1" s="52"/>
      <c r="I1" s="52"/>
      <c r="J1" s="52" t="s">
        <v>948</v>
      </c>
      <c r="K1" s="52" t="s">
        <v>3354</v>
      </c>
      <c r="L1" s="52" t="s">
        <v>3138</v>
      </c>
      <c r="M1" s="61" t="s">
        <v>1592</v>
      </c>
      <c r="N1" s="53" t="s">
        <v>3454</v>
      </c>
      <c r="O1" s="52" t="s">
        <v>84</v>
      </c>
      <c r="P1" s="54" t="s">
        <v>3401</v>
      </c>
      <c r="Q1" s="52"/>
      <c r="R1" s="52" t="s">
        <v>949</v>
      </c>
      <c r="S1" s="52"/>
      <c r="T1" s="52" t="s">
        <v>950</v>
      </c>
      <c r="U1" s="52" t="s">
        <v>84</v>
      </c>
      <c r="W1" s="54" t="s">
        <v>951</v>
      </c>
      <c r="X1" s="54" t="s">
        <v>84</v>
      </c>
      <c r="Y1" s="54" t="s">
        <v>79</v>
      </c>
      <c r="Z1" s="54" t="s">
        <v>84</v>
      </c>
      <c r="AA1" s="54" t="s">
        <v>80</v>
      </c>
      <c r="AB1" s="54" t="s">
        <v>84</v>
      </c>
      <c r="AI1" s="57" t="s">
        <v>3455</v>
      </c>
      <c r="AJ1" s="57" t="s">
        <v>4</v>
      </c>
    </row>
    <row r="2" spans="1:36">
      <c r="A2" t="s">
        <v>9</v>
      </c>
      <c r="B2">
        <v>1</v>
      </c>
      <c r="E2" s="68" t="s">
        <v>1516</v>
      </c>
      <c r="F2" s="68" t="e">
        <f ca="1">F21</f>
        <v>#NAME?</v>
      </c>
      <c r="G2">
        <v>3</v>
      </c>
      <c r="I2" t="s">
        <v>3189</v>
      </c>
      <c r="J2" t="s">
        <v>106</v>
      </c>
      <c r="K2" t="e">
        <f>COUNTIF([1]债券列表!H5:H1088,[1]Library!J2)</f>
        <v>#VALUE!</v>
      </c>
      <c r="L2" t="s">
        <v>3348</v>
      </c>
      <c r="M2" t="s">
        <v>3349</v>
      </c>
      <c r="O2" s="55">
        <v>3</v>
      </c>
      <c r="P2" s="55">
        <v>3</v>
      </c>
      <c r="Q2" s="55"/>
      <c r="R2" t="s">
        <v>954</v>
      </c>
      <c r="T2" t="s">
        <v>108</v>
      </c>
      <c r="U2">
        <v>1</v>
      </c>
      <c r="W2" t="s">
        <v>8</v>
      </c>
      <c r="X2" t="s">
        <v>114</v>
      </c>
      <c r="Y2" t="s">
        <v>8</v>
      </c>
      <c r="Z2" t="s">
        <v>114</v>
      </c>
      <c r="AA2" t="s">
        <v>8</v>
      </c>
      <c r="AB2" t="s">
        <v>114</v>
      </c>
      <c r="AD2" t="s">
        <v>627</v>
      </c>
      <c r="AE2" t="s">
        <v>629</v>
      </c>
      <c r="AF2" t="s">
        <v>630</v>
      </c>
      <c r="AI2" t="s">
        <v>3347</v>
      </c>
      <c r="AJ2" t="s">
        <v>3339</v>
      </c>
    </row>
    <row r="3" spans="1:36">
      <c r="A3" t="s">
        <v>10</v>
      </c>
      <c r="B3">
        <v>1</v>
      </c>
      <c r="E3" s="68" t="s">
        <v>1516</v>
      </c>
      <c r="F3" s="68" t="e">
        <f ca="1">F2</f>
        <v>#NAME?</v>
      </c>
      <c r="G3">
        <v>3</v>
      </c>
      <c r="I3" t="s">
        <v>3190</v>
      </c>
      <c r="J3" t="s">
        <v>116</v>
      </c>
      <c r="K3" t="e">
        <f>COUNTIF([1]债券列表!H6:H1089,[1]Library!J3)</f>
        <v>#VALUE!</v>
      </c>
      <c r="L3" t="s">
        <v>3350</v>
      </c>
      <c r="M3" t="s">
        <v>3349</v>
      </c>
      <c r="O3" s="55">
        <v>3</v>
      </c>
      <c r="P3" s="55">
        <v>3</v>
      </c>
      <c r="Q3" s="55"/>
      <c r="T3" t="s">
        <v>955</v>
      </c>
      <c r="U3">
        <v>1</v>
      </c>
      <c r="W3" t="s">
        <v>956</v>
      </c>
      <c r="X3" t="s">
        <v>114</v>
      </c>
      <c r="Y3" t="s">
        <v>956</v>
      </c>
      <c r="Z3" t="s">
        <v>114</v>
      </c>
      <c r="AA3" t="s">
        <v>956</v>
      </c>
      <c r="AB3" t="s">
        <v>114</v>
      </c>
      <c r="AD3" t="s">
        <v>1532</v>
      </c>
      <c r="AE3" t="s">
        <v>1555</v>
      </c>
      <c r="AF3" t="s">
        <v>1556</v>
      </c>
      <c r="AI3" t="s">
        <v>3347</v>
      </c>
      <c r="AJ3" t="s">
        <v>3340</v>
      </c>
    </row>
    <row r="4" spans="1:36">
      <c r="A4" t="s">
        <v>2805</v>
      </c>
      <c r="B4">
        <v>1</v>
      </c>
      <c r="E4" s="68" t="s">
        <v>1516</v>
      </c>
      <c r="F4" s="68" t="e">
        <f t="shared" ref="F4:F5" ca="1" si="0">F3</f>
        <v>#NAME?</v>
      </c>
      <c r="G4">
        <v>3</v>
      </c>
      <c r="I4" t="s">
        <v>3191</v>
      </c>
      <c r="J4" t="s">
        <v>119</v>
      </c>
      <c r="K4" t="e">
        <f>COUNTIF([1]债券列表!H7:H1090,[1]Library!J4)</f>
        <v>#VALUE!</v>
      </c>
      <c r="L4" t="s">
        <v>3352</v>
      </c>
      <c r="M4" t="s">
        <v>3351</v>
      </c>
      <c r="N4" t="s">
        <v>957</v>
      </c>
      <c r="O4" s="55">
        <v>3</v>
      </c>
      <c r="P4" s="55">
        <v>3</v>
      </c>
      <c r="Q4" s="55"/>
      <c r="T4" t="s">
        <v>958</v>
      </c>
      <c r="U4">
        <v>1</v>
      </c>
      <c r="W4" t="s">
        <v>959</v>
      </c>
      <c r="X4">
        <v>1</v>
      </c>
      <c r="Y4" t="s">
        <v>960</v>
      </c>
      <c r="Z4">
        <v>1</v>
      </c>
      <c r="AA4" t="s">
        <v>959</v>
      </c>
      <c r="AB4">
        <v>1</v>
      </c>
      <c r="AD4" t="s">
        <v>1533</v>
      </c>
      <c r="AE4" t="s">
        <v>1557</v>
      </c>
      <c r="AF4" t="s">
        <v>1558</v>
      </c>
      <c r="AI4" t="s">
        <v>3347</v>
      </c>
      <c r="AJ4" t="s">
        <v>3344</v>
      </c>
    </row>
    <row r="5" spans="1:36">
      <c r="A5" t="s">
        <v>12</v>
      </c>
      <c r="B5">
        <v>3</v>
      </c>
      <c r="E5" s="68" t="s">
        <v>1516</v>
      </c>
      <c r="F5" s="68" t="e">
        <f t="shared" ca="1" si="0"/>
        <v>#NAME?</v>
      </c>
      <c r="G5">
        <v>3</v>
      </c>
      <c r="I5" t="s">
        <v>3192</v>
      </c>
      <c r="J5" t="s">
        <v>123</v>
      </c>
      <c r="K5" t="e">
        <f>COUNTIF([1]债券列表!H7:H1091,[1]Library!J5)</f>
        <v>#VALUE!</v>
      </c>
      <c r="L5" t="s">
        <v>124</v>
      </c>
      <c r="M5" t="s">
        <v>3349</v>
      </c>
      <c r="O5" s="55">
        <v>3</v>
      </c>
      <c r="P5" s="55">
        <v>3</v>
      </c>
      <c r="Q5" s="55"/>
      <c r="T5" t="s">
        <v>961</v>
      </c>
      <c r="U5">
        <v>1</v>
      </c>
      <c r="W5" t="s">
        <v>962</v>
      </c>
      <c r="X5">
        <v>2</v>
      </c>
      <c r="Y5" t="s">
        <v>963</v>
      </c>
      <c r="Z5">
        <v>2</v>
      </c>
      <c r="AA5" t="s">
        <v>962</v>
      </c>
      <c r="AB5">
        <v>2</v>
      </c>
      <c r="AD5" t="s">
        <v>1534</v>
      </c>
      <c r="AE5" t="s">
        <v>1559</v>
      </c>
      <c r="AF5" t="s">
        <v>1553</v>
      </c>
      <c r="AI5" t="s">
        <v>3347</v>
      </c>
      <c r="AJ5" t="s">
        <v>3341</v>
      </c>
    </row>
    <row r="6" spans="1:36">
      <c r="A6" t="s">
        <v>2806</v>
      </c>
      <c r="B6">
        <v>3</v>
      </c>
      <c r="E6" s="68" t="s">
        <v>1516</v>
      </c>
      <c r="F6" s="68" t="e">
        <f ca="1">F5</f>
        <v>#NAME?</v>
      </c>
      <c r="G6">
        <v>3</v>
      </c>
      <c r="I6" t="s">
        <v>3193</v>
      </c>
      <c r="J6" t="s">
        <v>125</v>
      </c>
      <c r="K6" t="e">
        <f>COUNTIF([1]债券列表!H8:H1092,[1]Library!J6)</f>
        <v>#VALUE!</v>
      </c>
      <c r="L6" t="s">
        <v>129</v>
      </c>
      <c r="M6" s="55" t="s">
        <v>114</v>
      </c>
      <c r="N6" s="55" t="s">
        <v>114</v>
      </c>
      <c r="O6" s="55">
        <v>5</v>
      </c>
      <c r="P6" s="55">
        <v>7</v>
      </c>
      <c r="Q6" s="55"/>
      <c r="T6" t="s">
        <v>964</v>
      </c>
      <c r="U6">
        <v>1</v>
      </c>
      <c r="W6" t="s">
        <v>965</v>
      </c>
      <c r="X6">
        <v>2</v>
      </c>
      <c r="Y6" t="s">
        <v>966</v>
      </c>
      <c r="Z6">
        <v>2</v>
      </c>
      <c r="AA6" t="s">
        <v>965</v>
      </c>
      <c r="AB6">
        <v>2</v>
      </c>
      <c r="AD6" t="s">
        <v>1535</v>
      </c>
      <c r="AE6" t="s">
        <v>1560</v>
      </c>
      <c r="AF6" t="s">
        <v>1561</v>
      </c>
      <c r="AI6" t="s">
        <v>3347</v>
      </c>
      <c r="AJ6" t="s">
        <v>3345</v>
      </c>
    </row>
    <row r="7" spans="1:36">
      <c r="A7" t="s">
        <v>2807</v>
      </c>
      <c r="B7">
        <v>3</v>
      </c>
      <c r="E7" s="68" t="s">
        <v>1514</v>
      </c>
      <c r="F7" s="68" t="e">
        <f ca="1">F20</f>
        <v>#NAME?</v>
      </c>
      <c r="G7">
        <v>3</v>
      </c>
      <c r="I7" t="s">
        <v>3194</v>
      </c>
      <c r="J7" t="s">
        <v>337</v>
      </c>
      <c r="K7" t="e">
        <f>COUNTIF([1]债券列表!H9:H1093,[1]Library!J7)</f>
        <v>#VALUE!</v>
      </c>
      <c r="L7" t="s">
        <v>339</v>
      </c>
      <c r="M7" s="56" t="s">
        <v>3137</v>
      </c>
      <c r="O7" s="55">
        <v>4</v>
      </c>
      <c r="P7" s="55">
        <v>4</v>
      </c>
      <c r="Q7" s="55"/>
      <c r="T7" t="s">
        <v>968</v>
      </c>
      <c r="U7">
        <v>1</v>
      </c>
      <c r="W7" t="s">
        <v>969</v>
      </c>
      <c r="X7">
        <v>2</v>
      </c>
      <c r="Y7" t="s">
        <v>970</v>
      </c>
      <c r="Z7">
        <v>2</v>
      </c>
      <c r="AA7" t="s">
        <v>969</v>
      </c>
      <c r="AB7">
        <v>2</v>
      </c>
      <c r="AD7" t="s">
        <v>1536</v>
      </c>
      <c r="AE7" t="s">
        <v>1562</v>
      </c>
      <c r="AF7" t="s">
        <v>1563</v>
      </c>
      <c r="AI7" t="s">
        <v>3347</v>
      </c>
      <c r="AJ7" t="s">
        <v>3343</v>
      </c>
    </row>
    <row r="8" spans="1:36">
      <c r="A8" t="s">
        <v>15</v>
      </c>
      <c r="B8">
        <v>3</v>
      </c>
      <c r="E8" s="68" t="s">
        <v>1514</v>
      </c>
      <c r="F8" s="68" t="e">
        <f ca="1">F7</f>
        <v>#NAME?</v>
      </c>
      <c r="G8">
        <v>3</v>
      </c>
      <c r="I8" t="s">
        <v>3195</v>
      </c>
      <c r="J8" t="s">
        <v>414</v>
      </c>
      <c r="K8" t="e">
        <f>COUNTIF([1]债券列表!H10:H1094,[1]Library!J8)</f>
        <v>#VALUE!</v>
      </c>
      <c r="L8" t="s">
        <v>3139</v>
      </c>
      <c r="M8" s="56" t="s">
        <v>972</v>
      </c>
      <c r="O8" s="55">
        <v>4</v>
      </c>
      <c r="P8" s="55">
        <v>4</v>
      </c>
      <c r="Q8" s="55"/>
      <c r="T8" t="s">
        <v>973</v>
      </c>
      <c r="U8">
        <v>1</v>
      </c>
      <c r="W8" t="s">
        <v>974</v>
      </c>
      <c r="X8">
        <v>3</v>
      </c>
      <c r="Y8" t="s">
        <v>975</v>
      </c>
      <c r="Z8">
        <v>3</v>
      </c>
      <c r="AA8" t="s">
        <v>974</v>
      </c>
      <c r="AB8">
        <v>3</v>
      </c>
      <c r="AD8" t="s">
        <v>1537</v>
      </c>
      <c r="AE8" t="s">
        <v>1564</v>
      </c>
      <c r="AF8" t="s">
        <v>1565</v>
      </c>
      <c r="AI8" t="s">
        <v>3347</v>
      </c>
      <c r="AJ8" t="s">
        <v>3342</v>
      </c>
    </row>
    <row r="9" spans="1:36">
      <c r="A9" t="s">
        <v>2808</v>
      </c>
      <c r="B9">
        <v>3</v>
      </c>
      <c r="E9" s="68" t="s">
        <v>1514</v>
      </c>
      <c r="F9" s="68" t="e">
        <f t="shared" ref="F9:F10" ca="1" si="1">F8</f>
        <v>#NAME?</v>
      </c>
      <c r="G9">
        <v>3</v>
      </c>
      <c r="I9" t="s">
        <v>3196</v>
      </c>
      <c r="J9" t="s">
        <v>596</v>
      </c>
      <c r="K9" t="e">
        <f>COUNTIF([1]债券列表!H11:H1095,[1]Library!J9)</f>
        <v>#VALUE!</v>
      </c>
      <c r="L9" t="s">
        <v>3140</v>
      </c>
      <c r="M9" s="56" t="s">
        <v>3259</v>
      </c>
      <c r="O9" s="55">
        <v>3</v>
      </c>
      <c r="P9" s="55">
        <v>3</v>
      </c>
      <c r="Q9" s="55"/>
      <c r="T9" t="s">
        <v>976</v>
      </c>
      <c r="U9">
        <v>1</v>
      </c>
      <c r="W9" t="s">
        <v>77</v>
      </c>
      <c r="X9">
        <v>3</v>
      </c>
      <c r="Y9" t="s">
        <v>977</v>
      </c>
      <c r="Z9">
        <v>3</v>
      </c>
      <c r="AA9" t="s">
        <v>77</v>
      </c>
      <c r="AB9">
        <v>3</v>
      </c>
      <c r="AD9" t="s">
        <v>1538</v>
      </c>
      <c r="AE9" t="s">
        <v>1566</v>
      </c>
      <c r="AF9" t="s">
        <v>1567</v>
      </c>
    </row>
    <row r="10" spans="1:36">
      <c r="A10" t="s">
        <v>17</v>
      </c>
      <c r="B10">
        <v>3</v>
      </c>
      <c r="E10" s="68" t="s">
        <v>1514</v>
      </c>
      <c r="F10" s="68" t="e">
        <f t="shared" ca="1" si="1"/>
        <v>#NAME?</v>
      </c>
      <c r="G10">
        <v>3</v>
      </c>
      <c r="I10" t="s">
        <v>3197</v>
      </c>
      <c r="J10" t="s">
        <v>978</v>
      </c>
      <c r="K10" t="e">
        <f>COUNTIF([1]债券列表!H12:H1096,[1]Library!J10)</f>
        <v>#VALUE!</v>
      </c>
      <c r="L10" t="s">
        <v>2470</v>
      </c>
      <c r="M10" s="56" t="s">
        <v>3353</v>
      </c>
      <c r="O10" s="55">
        <v>3</v>
      </c>
      <c r="P10" s="55">
        <v>3</v>
      </c>
      <c r="Q10" s="55"/>
      <c r="T10" t="s">
        <v>979</v>
      </c>
      <c r="U10">
        <v>1</v>
      </c>
      <c r="W10" t="s">
        <v>980</v>
      </c>
      <c r="X10">
        <v>3</v>
      </c>
      <c r="Y10" t="s">
        <v>981</v>
      </c>
      <c r="Z10">
        <v>3</v>
      </c>
      <c r="AA10" t="s">
        <v>980</v>
      </c>
      <c r="AB10">
        <v>3</v>
      </c>
      <c r="AD10" t="s">
        <v>1539</v>
      </c>
      <c r="AE10" t="s">
        <v>1568</v>
      </c>
      <c r="AF10" t="s">
        <v>1569</v>
      </c>
    </row>
    <row r="11" spans="1:36">
      <c r="A11" t="s">
        <v>1139</v>
      </c>
      <c r="B11">
        <v>3</v>
      </c>
      <c r="G11">
        <v>3</v>
      </c>
      <c r="I11" t="s">
        <v>3198</v>
      </c>
      <c r="J11" t="s">
        <v>982</v>
      </c>
      <c r="K11" t="e">
        <f>COUNTIF([1]债券列表!H13:H1097,[1]Library!J11)</f>
        <v>#VALUE!</v>
      </c>
      <c r="L11" t="s">
        <v>2777</v>
      </c>
      <c r="M11" t="s">
        <v>3356</v>
      </c>
      <c r="O11" s="55">
        <v>3</v>
      </c>
      <c r="P11" s="55">
        <v>3</v>
      </c>
      <c r="Q11" s="55"/>
      <c r="T11" t="s">
        <v>983</v>
      </c>
      <c r="U11">
        <v>5</v>
      </c>
      <c r="W11" t="s">
        <v>984</v>
      </c>
      <c r="X11">
        <v>4</v>
      </c>
      <c r="Y11" t="s">
        <v>985</v>
      </c>
      <c r="Z11">
        <v>4</v>
      </c>
      <c r="AA11" t="s">
        <v>984</v>
      </c>
      <c r="AB11">
        <v>4</v>
      </c>
      <c r="AD11" t="s">
        <v>1540</v>
      </c>
      <c r="AE11" t="s">
        <v>1570</v>
      </c>
      <c r="AF11" t="s">
        <v>1554</v>
      </c>
    </row>
    <row r="12" spans="1:36">
      <c r="A12" t="s">
        <v>1140</v>
      </c>
      <c r="B12">
        <v>3</v>
      </c>
      <c r="G12">
        <v>3</v>
      </c>
      <c r="I12" t="s">
        <v>3199</v>
      </c>
      <c r="J12" s="71" t="s">
        <v>986</v>
      </c>
      <c r="K12" t="e">
        <f>COUNTIF([1]债券列表!H14:H1098,[1]Library!J12)</f>
        <v>#VALUE!</v>
      </c>
      <c r="L12" t="s">
        <v>2731</v>
      </c>
      <c r="M12" t="s">
        <v>987</v>
      </c>
      <c r="O12" s="55">
        <v>5</v>
      </c>
      <c r="P12" s="55">
        <v>6</v>
      </c>
      <c r="Q12" s="55"/>
      <c r="T12" t="s">
        <v>988</v>
      </c>
      <c r="U12">
        <v>5</v>
      </c>
      <c r="W12" t="s">
        <v>989</v>
      </c>
      <c r="X12">
        <v>4</v>
      </c>
      <c r="Y12" t="s">
        <v>990</v>
      </c>
      <c r="Z12">
        <v>4</v>
      </c>
      <c r="AA12" t="s">
        <v>989</v>
      </c>
      <c r="AB12">
        <v>4</v>
      </c>
      <c r="AD12" t="s">
        <v>1541</v>
      </c>
      <c r="AE12" t="s">
        <v>1571</v>
      </c>
      <c r="AF12" t="s">
        <v>1572</v>
      </c>
    </row>
    <row r="13" spans="1:36">
      <c r="A13" t="s">
        <v>1510</v>
      </c>
      <c r="B13">
        <v>3</v>
      </c>
      <c r="G13">
        <v>3</v>
      </c>
      <c r="I13" t="s">
        <v>3200</v>
      </c>
      <c r="J13" t="s">
        <v>991</v>
      </c>
      <c r="K13" t="e">
        <f>COUNTIF([1]债券列表!H15:H1099,[1]Library!J13)</f>
        <v>#VALUE!</v>
      </c>
      <c r="L13" t="s">
        <v>2593</v>
      </c>
      <c r="O13" s="55">
        <v>5</v>
      </c>
      <c r="P13" s="55">
        <v>7</v>
      </c>
      <c r="Q13" s="55"/>
      <c r="R13" s="61"/>
      <c r="S13" s="61"/>
      <c r="T13" t="s">
        <v>992</v>
      </c>
      <c r="U13">
        <v>5</v>
      </c>
      <c r="W13" t="s">
        <v>993</v>
      </c>
      <c r="X13">
        <v>4</v>
      </c>
      <c r="Y13" t="s">
        <v>994</v>
      </c>
      <c r="Z13">
        <v>4</v>
      </c>
      <c r="AA13" t="s">
        <v>993</v>
      </c>
      <c r="AB13">
        <v>4</v>
      </c>
      <c r="AD13" t="s">
        <v>1542</v>
      </c>
      <c r="AE13" t="s">
        <v>1573</v>
      </c>
      <c r="AF13" t="s">
        <v>1574</v>
      </c>
    </row>
    <row r="14" spans="1:36">
      <c r="A14" t="s">
        <v>1141</v>
      </c>
      <c r="B14">
        <v>3</v>
      </c>
      <c r="G14">
        <v>3</v>
      </c>
      <c r="I14" t="s">
        <v>3201</v>
      </c>
      <c r="J14" t="s">
        <v>1534</v>
      </c>
      <c r="K14" t="e">
        <f>COUNTIF([1]债券列表!H16:H1100,[1]Library!J14)</f>
        <v>#VALUE!</v>
      </c>
      <c r="L14" t="s">
        <v>3141</v>
      </c>
      <c r="M14" s="55" t="s">
        <v>114</v>
      </c>
      <c r="O14" s="55">
        <v>5</v>
      </c>
      <c r="P14" s="55">
        <v>7</v>
      </c>
      <c r="Q14" s="55"/>
      <c r="W14" t="s">
        <v>995</v>
      </c>
      <c r="X14">
        <v>5</v>
      </c>
      <c r="Y14" t="s">
        <v>996</v>
      </c>
      <c r="Z14">
        <v>5</v>
      </c>
      <c r="AA14" t="s">
        <v>995</v>
      </c>
      <c r="AB14">
        <v>5</v>
      </c>
      <c r="AD14" t="s">
        <v>1543</v>
      </c>
      <c r="AE14" t="s">
        <v>1575</v>
      </c>
      <c r="AF14" t="s">
        <v>1576</v>
      </c>
    </row>
    <row r="15" spans="1:36">
      <c r="A15" t="s">
        <v>18</v>
      </c>
      <c r="B15">
        <v>5</v>
      </c>
      <c r="G15">
        <v>3</v>
      </c>
      <c r="I15" t="s">
        <v>3202</v>
      </c>
      <c r="J15" s="71" t="s">
        <v>1535</v>
      </c>
      <c r="K15" t="e">
        <f>COUNTIF([1]债券列表!H17:H1101,[1]Library!J15)</f>
        <v>#VALUE!</v>
      </c>
      <c r="L15" t="s">
        <v>3142</v>
      </c>
      <c r="M15" t="s">
        <v>1593</v>
      </c>
      <c r="O15" s="55">
        <v>5</v>
      </c>
      <c r="P15" s="55">
        <v>6</v>
      </c>
      <c r="Q15" s="55"/>
      <c r="W15" t="s">
        <v>997</v>
      </c>
      <c r="X15">
        <v>5</v>
      </c>
      <c r="Y15" t="s">
        <v>998</v>
      </c>
      <c r="Z15">
        <v>5</v>
      </c>
      <c r="AA15" t="s">
        <v>997</v>
      </c>
      <c r="AB15">
        <v>5</v>
      </c>
      <c r="AD15" t="s">
        <v>1544</v>
      </c>
      <c r="AE15" t="s">
        <v>1577</v>
      </c>
      <c r="AF15" t="s">
        <v>1578</v>
      </c>
    </row>
    <row r="16" spans="1:36">
      <c r="A16" t="s">
        <v>3347</v>
      </c>
      <c r="B16">
        <v>1</v>
      </c>
      <c r="G16">
        <v>3</v>
      </c>
      <c r="I16" t="s">
        <v>3203</v>
      </c>
      <c r="J16" s="71" t="s">
        <v>1536</v>
      </c>
      <c r="K16" t="e">
        <f>COUNTIF([1]债券列表!H18:H1102,[1]Library!J16)</f>
        <v>#VALUE!</v>
      </c>
      <c r="L16" t="s">
        <v>3143</v>
      </c>
      <c r="M16" t="s">
        <v>1594</v>
      </c>
      <c r="O16" s="55">
        <v>5</v>
      </c>
      <c r="P16" s="55">
        <v>6</v>
      </c>
      <c r="Q16" s="55"/>
      <c r="W16" t="s">
        <v>999</v>
      </c>
      <c r="X16">
        <v>5</v>
      </c>
      <c r="Y16" t="s">
        <v>1000</v>
      </c>
      <c r="Z16">
        <v>5</v>
      </c>
      <c r="AA16" t="s">
        <v>999</v>
      </c>
      <c r="AB16">
        <v>5</v>
      </c>
      <c r="AD16" t="s">
        <v>1545</v>
      </c>
      <c r="AE16" t="s">
        <v>1579</v>
      </c>
      <c r="AF16" t="s">
        <v>1580</v>
      </c>
    </row>
    <row r="17" spans="5:32">
      <c r="I17" t="s">
        <v>3204</v>
      </c>
      <c r="J17" t="s">
        <v>1537</v>
      </c>
      <c r="K17" t="e">
        <f>COUNTIF([1]债券列表!H19:H1103,[1]Library!J17)</f>
        <v>#VALUE!</v>
      </c>
      <c r="L17" t="s">
        <v>1564</v>
      </c>
      <c r="M17" t="s">
        <v>114</v>
      </c>
      <c r="O17" s="55">
        <v>5</v>
      </c>
      <c r="P17" s="55">
        <v>7</v>
      </c>
      <c r="Q17" s="55"/>
      <c r="W17" t="s">
        <v>1001</v>
      </c>
      <c r="X17">
        <v>6</v>
      </c>
      <c r="Y17" t="s">
        <v>1002</v>
      </c>
      <c r="Z17">
        <v>6</v>
      </c>
      <c r="AA17" t="s">
        <v>1001</v>
      </c>
      <c r="AB17">
        <v>6</v>
      </c>
      <c r="AD17" t="s">
        <v>1546</v>
      </c>
      <c r="AE17" t="s">
        <v>1581</v>
      </c>
      <c r="AF17" t="s">
        <v>1582</v>
      </c>
    </row>
    <row r="18" spans="5:32">
      <c r="I18" t="s">
        <v>3205</v>
      </c>
      <c r="J18" t="s">
        <v>1538</v>
      </c>
      <c r="K18" t="e">
        <f>COUNTIF([1]债券列表!H20:H1104,[1]Library!J18)</f>
        <v>#VALUE!</v>
      </c>
      <c r="L18" t="s">
        <v>1566</v>
      </c>
      <c r="M18" s="56" t="s">
        <v>1595</v>
      </c>
      <c r="O18" s="55">
        <v>5</v>
      </c>
      <c r="P18" s="55">
        <v>7</v>
      </c>
      <c r="Q18" s="55"/>
      <c r="W18" t="s">
        <v>78</v>
      </c>
      <c r="X18">
        <v>6</v>
      </c>
      <c r="Y18" t="s">
        <v>1003</v>
      </c>
      <c r="Z18">
        <v>6</v>
      </c>
      <c r="AA18" t="s">
        <v>78</v>
      </c>
      <c r="AB18">
        <v>6</v>
      </c>
      <c r="AD18" t="s">
        <v>1547</v>
      </c>
      <c r="AE18" t="s">
        <v>1583</v>
      </c>
      <c r="AF18" t="s">
        <v>1584</v>
      </c>
    </row>
    <row r="19" spans="5:32">
      <c r="E19" t="s">
        <v>952</v>
      </c>
      <c r="F19" t="e" cm="1">
        <f t="array" aca="1" ref="F19" ca="1">_xll.BDP(E19,"NAME_CHINESE_SIMPLIFIED")</f>
        <v>#NAME?</v>
      </c>
      <c r="G19" t="e" cm="1">
        <f t="array" aca="1" ref="G19" ca="1">_xll.BDP(E19,"VOLATILITY_360D")</f>
        <v>#NAME?</v>
      </c>
      <c r="I19" t="s">
        <v>3206</v>
      </c>
      <c r="J19" s="71" t="s">
        <v>1539</v>
      </c>
      <c r="K19" t="e">
        <f>COUNTIF([1]债券列表!H21:H1105,[1]Library!J19)</f>
        <v>#VALUE!</v>
      </c>
      <c r="L19" t="s">
        <v>1568</v>
      </c>
      <c r="M19" t="s">
        <v>1596</v>
      </c>
      <c r="O19" s="55">
        <v>5</v>
      </c>
      <c r="P19" s="55">
        <v>6</v>
      </c>
      <c r="Q19" s="55"/>
      <c r="W19" t="s">
        <v>1004</v>
      </c>
      <c r="X19">
        <v>6</v>
      </c>
      <c r="Y19" t="s">
        <v>1005</v>
      </c>
      <c r="Z19">
        <v>6</v>
      </c>
      <c r="AA19" t="s">
        <v>1004</v>
      </c>
      <c r="AB19">
        <v>6</v>
      </c>
      <c r="AD19" t="s">
        <v>1548</v>
      </c>
      <c r="AE19" t="s">
        <v>1585</v>
      </c>
      <c r="AF19" t="s">
        <v>1586</v>
      </c>
    </row>
    <row r="20" spans="5:32">
      <c r="E20" t="s">
        <v>1514</v>
      </c>
      <c r="F20" t="e" cm="1">
        <f t="array" aca="1" ref="F20" ca="1">_xll.BDP(E20,"NAME_CHINESE_SIMPLIFIED")</f>
        <v>#NAME?</v>
      </c>
      <c r="G20" t="e" cm="1">
        <f t="array" aca="1" ref="G20" ca="1">_xll.BDP(E20,"VOLATILITY_360D")</f>
        <v>#NAME?</v>
      </c>
      <c r="I20" t="s">
        <v>3207</v>
      </c>
      <c r="J20" s="71" t="s">
        <v>1540</v>
      </c>
      <c r="K20" t="e">
        <f>COUNTIF([1]债券列表!H22:H1106,[1]Library!J20)</f>
        <v>#VALUE!</v>
      </c>
      <c r="L20" t="s">
        <v>3144</v>
      </c>
      <c r="M20" t="s">
        <v>1597</v>
      </c>
      <c r="O20" s="55">
        <v>5</v>
      </c>
      <c r="P20" s="55">
        <v>6</v>
      </c>
      <c r="Q20" s="55"/>
      <c r="W20" t="s">
        <v>1006</v>
      </c>
      <c r="X20">
        <v>6</v>
      </c>
      <c r="Y20" t="s">
        <v>1007</v>
      </c>
      <c r="Z20">
        <v>6</v>
      </c>
      <c r="AA20" t="s">
        <v>1006</v>
      </c>
      <c r="AB20">
        <v>6</v>
      </c>
      <c r="AD20" t="s">
        <v>1549</v>
      </c>
      <c r="AE20" t="s">
        <v>1587</v>
      </c>
      <c r="AF20" t="s">
        <v>1588</v>
      </c>
    </row>
    <row r="21" spans="5:32">
      <c r="E21" t="s">
        <v>1516</v>
      </c>
      <c r="F21" t="e" cm="1">
        <f t="array" aca="1" ref="F21" ca="1">_xll.BDP(E21,"NAME_CHINESE_SIMPLIFIED")</f>
        <v>#NAME?</v>
      </c>
      <c r="G21" t="e" cm="1">
        <f t="array" aca="1" ref="G21" ca="1">_xll.BDP(E21,"VOLATILITY_360D")</f>
        <v>#NAME?</v>
      </c>
      <c r="I21" t="s">
        <v>3208</v>
      </c>
      <c r="J21" t="s">
        <v>1541</v>
      </c>
      <c r="K21" t="e">
        <f>COUNTIF([1]债券列表!H23:H1107,[1]Library!J21)</f>
        <v>#VALUE!</v>
      </c>
      <c r="L21" t="s">
        <v>3145</v>
      </c>
      <c r="M21" s="55" t="s">
        <v>114</v>
      </c>
      <c r="O21" s="55">
        <v>5</v>
      </c>
      <c r="P21" s="55">
        <v>7</v>
      </c>
      <c r="Q21" s="55"/>
      <c r="W21" t="s">
        <v>987</v>
      </c>
      <c r="X21">
        <v>6</v>
      </c>
      <c r="Y21" t="s">
        <v>1008</v>
      </c>
      <c r="Z21">
        <v>6</v>
      </c>
      <c r="AA21" t="s">
        <v>987</v>
      </c>
      <c r="AB21">
        <v>6</v>
      </c>
      <c r="AD21" t="s">
        <v>1550</v>
      </c>
      <c r="AE21" t="s">
        <v>187</v>
      </c>
      <c r="AF21" t="s">
        <v>188</v>
      </c>
    </row>
    <row r="22" spans="5:32">
      <c r="E22" t="s">
        <v>1515</v>
      </c>
      <c r="F22" t="e" cm="1">
        <f t="array" aca="1" ref="F22" ca="1">_xll.BDP(E22,"NAME_CHINESE_SIMPLIFIED")</f>
        <v>#NAME?</v>
      </c>
      <c r="G22" t="e" cm="1">
        <f t="array" aca="1" ref="G22" ca="1">_xll.BDP(E22,"VOLATILITY_360D")</f>
        <v>#NAME?</v>
      </c>
      <c r="I22" t="s">
        <v>3209</v>
      </c>
      <c r="J22" t="s">
        <v>1542</v>
      </c>
      <c r="K22" t="e">
        <f>COUNTIF([1]债券列表!H24:H1108,[1]Library!J22)</f>
        <v>#VALUE!</v>
      </c>
      <c r="L22" t="s">
        <v>1573</v>
      </c>
      <c r="M22" s="56" t="s">
        <v>1595</v>
      </c>
      <c r="O22" s="55">
        <v>5</v>
      </c>
      <c r="P22" s="55">
        <v>7</v>
      </c>
      <c r="Q22" s="55"/>
      <c r="W22" t="s">
        <v>1009</v>
      </c>
      <c r="X22">
        <v>6</v>
      </c>
      <c r="Y22" t="s">
        <v>1010</v>
      </c>
      <c r="Z22">
        <v>6</v>
      </c>
      <c r="AA22" t="s">
        <v>1009</v>
      </c>
      <c r="AB22">
        <v>6</v>
      </c>
      <c r="AD22" t="s">
        <v>1551</v>
      </c>
      <c r="AE22" t="s">
        <v>1589</v>
      </c>
      <c r="AF22" t="s">
        <v>1590</v>
      </c>
    </row>
    <row r="23" spans="5:32">
      <c r="E23" t="s">
        <v>1517</v>
      </c>
      <c r="F23" t="e" cm="1">
        <f t="array" aca="1" ref="F23" ca="1">_xll.BDP(E23,"NAME_CHINESE_SIMPLIFIED")</f>
        <v>#NAME?</v>
      </c>
      <c r="G23" t="e" cm="1">
        <f t="array" aca="1" ref="G23" ca="1">_xll.BDP(E23,"VOLATILITY_360D")</f>
        <v>#NAME?</v>
      </c>
      <c r="I23" t="s">
        <v>3210</v>
      </c>
      <c r="J23" t="s">
        <v>1543</v>
      </c>
      <c r="K23" t="e">
        <f>COUNTIF([1]债券列表!H25:H1109,[1]Library!J23)</f>
        <v>#VALUE!</v>
      </c>
      <c r="L23" t="s">
        <v>3146</v>
      </c>
      <c r="M23" s="56" t="s">
        <v>1595</v>
      </c>
      <c r="O23" s="55">
        <v>5</v>
      </c>
      <c r="P23" s="55">
        <v>7</v>
      </c>
      <c r="Q23" s="55"/>
      <c r="W23" t="s">
        <v>1011</v>
      </c>
      <c r="X23">
        <v>6</v>
      </c>
      <c r="Y23" t="s">
        <v>1012</v>
      </c>
      <c r="Z23">
        <v>6</v>
      </c>
      <c r="AA23" t="s">
        <v>1011</v>
      </c>
      <c r="AB23">
        <v>6</v>
      </c>
      <c r="AD23" t="s">
        <v>1552</v>
      </c>
      <c r="AE23" t="s">
        <v>1591</v>
      </c>
      <c r="AF23" t="s">
        <v>921</v>
      </c>
    </row>
    <row r="24" spans="5:32">
      <c r="E24" t="s">
        <v>1518</v>
      </c>
      <c r="F24" t="e" cm="1">
        <f t="array" aca="1" ref="F24" ca="1">_xll.BDP(E24,"NAME_CHINESE_SIMPLIFIED")</f>
        <v>#NAME?</v>
      </c>
      <c r="G24" t="e" cm="1">
        <f t="array" aca="1" ref="G24" ca="1">_xll.BDP(E24,"VOLATILITY_360D")</f>
        <v>#NAME?</v>
      </c>
      <c r="I24" t="s">
        <v>3211</v>
      </c>
      <c r="J24" s="71" t="s">
        <v>1544</v>
      </c>
      <c r="K24" t="e">
        <f>COUNTIF([1]债券列表!H26:H1110,[1]Library!J24)</f>
        <v>#VALUE!</v>
      </c>
      <c r="L24" t="s">
        <v>1577</v>
      </c>
      <c r="M24" t="s">
        <v>1598</v>
      </c>
      <c r="O24" s="55">
        <v>5</v>
      </c>
      <c r="P24" s="55">
        <v>6</v>
      </c>
      <c r="Q24" s="55"/>
      <c r="W24" t="s">
        <v>81</v>
      </c>
      <c r="X24">
        <v>6</v>
      </c>
      <c r="Y24" t="s">
        <v>81</v>
      </c>
      <c r="Z24">
        <v>6</v>
      </c>
      <c r="AA24" t="s">
        <v>81</v>
      </c>
      <c r="AB24">
        <v>6</v>
      </c>
    </row>
    <row r="25" spans="5:32">
      <c r="E25" t="s">
        <v>1519</v>
      </c>
      <c r="F25" t="e" cm="1">
        <f t="array" aca="1" ref="F25" ca="1">_xll.BDP(E25,"NAME_CHINESE_SIMPLIFIED")</f>
        <v>#NAME?</v>
      </c>
      <c r="G25" t="e" cm="1">
        <f t="array" aca="1" ref="G25" ca="1">_xll.BDP(E25,"VOLATILITY_360D")</f>
        <v>#NAME?</v>
      </c>
      <c r="I25" t="s">
        <v>3212</v>
      </c>
      <c r="J25" t="s">
        <v>1545</v>
      </c>
      <c r="K25" t="e">
        <f>COUNTIF([1]债券列表!H27:H1111,[1]Library!J25)</f>
        <v>#VALUE!</v>
      </c>
      <c r="L25" t="s">
        <v>2624</v>
      </c>
      <c r="M25" s="55" t="s">
        <v>114</v>
      </c>
      <c r="O25" s="55">
        <v>5</v>
      </c>
      <c r="P25" s="55">
        <v>7</v>
      </c>
      <c r="Q25" s="55"/>
      <c r="AA25" t="s">
        <v>1013</v>
      </c>
      <c r="AB25">
        <v>6</v>
      </c>
    </row>
    <row r="26" spans="5:32">
      <c r="I26" t="s">
        <v>3213</v>
      </c>
      <c r="J26" t="s">
        <v>1546</v>
      </c>
      <c r="K26" t="e">
        <f>COUNTIF([1]债券列表!H28:H1112,[1]Library!J26)</f>
        <v>#VALUE!</v>
      </c>
      <c r="L26" t="s">
        <v>1581</v>
      </c>
      <c r="M26" t="s">
        <v>1599</v>
      </c>
      <c r="O26" s="55">
        <v>5</v>
      </c>
      <c r="P26" s="55">
        <v>5</v>
      </c>
      <c r="Q26" s="55"/>
      <c r="AA26" t="s">
        <v>1014</v>
      </c>
      <c r="AB26">
        <v>6</v>
      </c>
    </row>
    <row r="27" spans="5:32">
      <c r="I27" t="e">
        <v>#N/A</v>
      </c>
      <c r="J27" t="s">
        <v>1547</v>
      </c>
      <c r="K27" t="e">
        <f>COUNTIF([1]债券列表!H29:H1113,[1]Library!J27)</f>
        <v>#VALUE!</v>
      </c>
      <c r="L27" t="e">
        <v>#N/A</v>
      </c>
      <c r="M27" s="55" t="s">
        <v>114</v>
      </c>
      <c r="O27" s="55">
        <v>5</v>
      </c>
      <c r="P27" s="55">
        <v>7</v>
      </c>
      <c r="Q27" s="55"/>
      <c r="W27" t="s">
        <v>82</v>
      </c>
      <c r="X27">
        <v>6</v>
      </c>
      <c r="AA27" t="s">
        <v>82</v>
      </c>
      <c r="AB27">
        <v>6</v>
      </c>
    </row>
    <row r="28" spans="5:32">
      <c r="I28" t="s">
        <v>3214</v>
      </c>
      <c r="J28" t="s">
        <v>1548</v>
      </c>
      <c r="K28" t="e">
        <f>COUNTIF([1]债券列表!H30:H1114,[1]Library!J28)</f>
        <v>#VALUE!</v>
      </c>
      <c r="L28" t="s">
        <v>1585</v>
      </c>
      <c r="M28" s="55" t="s">
        <v>114</v>
      </c>
      <c r="O28" s="55">
        <v>5</v>
      </c>
      <c r="P28" s="55">
        <v>7</v>
      </c>
      <c r="Q28" s="55"/>
      <c r="W28" t="s">
        <v>1015</v>
      </c>
      <c r="X28">
        <v>3</v>
      </c>
      <c r="Y28" t="s">
        <v>1016</v>
      </c>
      <c r="Z28" t="s">
        <v>114</v>
      </c>
      <c r="AA28" t="s">
        <v>1017</v>
      </c>
      <c r="AB28" t="s">
        <v>114</v>
      </c>
    </row>
    <row r="29" spans="5:32">
      <c r="I29" t="s">
        <v>3215</v>
      </c>
      <c r="J29" t="s">
        <v>1549</v>
      </c>
      <c r="K29" t="e">
        <f>COUNTIF([1]债券列表!H31:H1115,[1]Library!J29)</f>
        <v>#VALUE!</v>
      </c>
      <c r="L29" t="s">
        <v>1587</v>
      </c>
      <c r="M29" s="55" t="s">
        <v>3216</v>
      </c>
      <c r="O29" s="55">
        <v>5</v>
      </c>
      <c r="P29" s="55">
        <v>5</v>
      </c>
      <c r="Q29" s="55"/>
      <c r="W29" t="s">
        <v>1530</v>
      </c>
      <c r="X29">
        <v>5</v>
      </c>
      <c r="Y29" t="s">
        <v>1018</v>
      </c>
      <c r="Z29">
        <v>4</v>
      </c>
      <c r="AA29" t="s">
        <v>1015</v>
      </c>
      <c r="AB29">
        <v>3</v>
      </c>
    </row>
    <row r="30" spans="5:32">
      <c r="I30" t="s">
        <v>3217</v>
      </c>
      <c r="J30" t="s">
        <v>1550</v>
      </c>
      <c r="K30" t="e">
        <f>COUNTIF([1]债券列表!H32:H1116,[1]Library!J30)</f>
        <v>#VALUE!</v>
      </c>
      <c r="L30" t="s">
        <v>3144</v>
      </c>
      <c r="M30" s="55" t="s">
        <v>114</v>
      </c>
      <c r="N30" t="s">
        <v>1597</v>
      </c>
      <c r="O30" s="55">
        <v>5</v>
      </c>
      <c r="P30" s="55">
        <v>5</v>
      </c>
      <c r="Q30" s="55"/>
      <c r="W30" t="s">
        <v>1022</v>
      </c>
      <c r="X30">
        <v>4</v>
      </c>
      <c r="Y30" t="s">
        <v>1019</v>
      </c>
      <c r="Z30">
        <v>5</v>
      </c>
      <c r="AA30" t="s">
        <v>1020</v>
      </c>
      <c r="AB30">
        <v>3</v>
      </c>
    </row>
    <row r="31" spans="5:32">
      <c r="I31" t="s">
        <v>3218</v>
      </c>
      <c r="J31" t="s">
        <v>1551</v>
      </c>
      <c r="K31" t="e">
        <f>COUNTIF([1]债券列表!H33:H1117,[1]Library!J31)</f>
        <v>#VALUE!</v>
      </c>
      <c r="L31" t="s">
        <v>3147</v>
      </c>
      <c r="M31" s="55" t="s">
        <v>114</v>
      </c>
      <c r="N31" s="55" t="s">
        <v>114</v>
      </c>
      <c r="O31" s="55">
        <v>5</v>
      </c>
      <c r="P31" s="55">
        <v>7</v>
      </c>
      <c r="Q31" s="55"/>
      <c r="W31" t="s">
        <v>3363</v>
      </c>
      <c r="X31">
        <v>5</v>
      </c>
      <c r="Y31" t="s">
        <v>1021</v>
      </c>
      <c r="Z31">
        <v>3</v>
      </c>
      <c r="AA31" t="s">
        <v>1022</v>
      </c>
      <c r="AB31">
        <v>4</v>
      </c>
    </row>
    <row r="32" spans="5:32">
      <c r="I32" t="s">
        <v>3219</v>
      </c>
      <c r="J32" t="s">
        <v>1552</v>
      </c>
      <c r="K32" t="e">
        <f>COUNTIF([1]债券列表!H34:H1118,[1]Library!J32)</f>
        <v>#VALUE!</v>
      </c>
      <c r="L32" t="s">
        <v>1591</v>
      </c>
      <c r="M32" s="55" t="s">
        <v>114</v>
      </c>
      <c r="N32" s="55" t="s">
        <v>114</v>
      </c>
      <c r="O32" s="55">
        <v>5</v>
      </c>
      <c r="P32" s="55">
        <v>7</v>
      </c>
      <c r="Q32" s="55"/>
      <c r="W32" s="44" t="s">
        <v>1024</v>
      </c>
      <c r="X32">
        <v>4</v>
      </c>
      <c r="Y32" t="s">
        <v>1023</v>
      </c>
      <c r="Z32">
        <v>5</v>
      </c>
      <c r="AA32" t="s">
        <v>1024</v>
      </c>
      <c r="AB32">
        <v>4</v>
      </c>
    </row>
    <row r="33" spans="9:28">
      <c r="I33" t="s">
        <v>3220</v>
      </c>
      <c r="J33" t="s">
        <v>1669</v>
      </c>
      <c r="K33" t="e">
        <f>COUNTIF([1]债券列表!H35:H1119,[1]Library!J33)</f>
        <v>#VALUE!</v>
      </c>
      <c r="L33" t="s">
        <v>3148</v>
      </c>
      <c r="M33" s="55" t="s">
        <v>1670</v>
      </c>
      <c r="N33" s="55"/>
      <c r="O33" s="55">
        <v>3</v>
      </c>
      <c r="P33" s="55">
        <v>3</v>
      </c>
      <c r="Q33" s="55"/>
      <c r="W33" t="s">
        <v>3456</v>
      </c>
      <c r="X33">
        <v>1</v>
      </c>
      <c r="Y33" t="s">
        <v>1025</v>
      </c>
      <c r="Z33">
        <v>4</v>
      </c>
      <c r="AA33" t="s">
        <v>1143</v>
      </c>
      <c r="AB33">
        <v>2</v>
      </c>
    </row>
    <row r="34" spans="9:28">
      <c r="I34" t="e">
        <v>#N/A</v>
      </c>
      <c r="J34" t="s">
        <v>1671</v>
      </c>
      <c r="K34" t="e">
        <f>COUNTIF([1]债券列表!H35:H1120,[1]Library!J34)</f>
        <v>#VALUE!</v>
      </c>
      <c r="L34" t="e">
        <v>#N/A</v>
      </c>
      <c r="M34" s="55" t="s">
        <v>1672</v>
      </c>
      <c r="O34" s="55">
        <v>3</v>
      </c>
      <c r="P34" s="55">
        <v>3</v>
      </c>
      <c r="Q34" s="55"/>
      <c r="W34" t="s">
        <v>3462</v>
      </c>
      <c r="X34">
        <v>6</v>
      </c>
      <c r="Y34" t="s">
        <v>1026</v>
      </c>
      <c r="Z34">
        <v>4</v>
      </c>
      <c r="AA34" t="s">
        <v>1527</v>
      </c>
      <c r="AB34">
        <v>6</v>
      </c>
    </row>
    <row r="35" spans="9:28">
      <c r="I35" t="s">
        <v>3221</v>
      </c>
      <c r="J35" t="s">
        <v>1673</v>
      </c>
      <c r="K35" t="e">
        <f>COUNTIF([1]债券列表!H36:H1121,[1]Library!J35)</f>
        <v>#VALUE!</v>
      </c>
      <c r="L35" t="s">
        <v>2721</v>
      </c>
      <c r="M35" s="55" t="s">
        <v>114</v>
      </c>
      <c r="N35" s="55" t="s">
        <v>114</v>
      </c>
      <c r="O35" s="55">
        <v>5</v>
      </c>
      <c r="P35" s="55">
        <v>7</v>
      </c>
      <c r="Q35" s="55"/>
      <c r="Y35" t="s">
        <v>1027</v>
      </c>
      <c r="Z35">
        <v>3</v>
      </c>
      <c r="AA35" t="s">
        <v>1528</v>
      </c>
      <c r="AB35">
        <v>3</v>
      </c>
    </row>
    <row r="36" spans="9:28">
      <c r="I36" t="s">
        <v>3222</v>
      </c>
      <c r="J36" t="s">
        <v>1668</v>
      </c>
      <c r="K36" t="e">
        <f>COUNTIF([1]债券列表!H37:H1122,[1]Library!J36)</f>
        <v>#VALUE!</v>
      </c>
      <c r="L36" t="s">
        <v>2718</v>
      </c>
      <c r="M36" s="55" t="s">
        <v>114</v>
      </c>
      <c r="N36" s="55" t="s">
        <v>114</v>
      </c>
      <c r="O36" s="55">
        <v>5</v>
      </c>
      <c r="P36" s="55">
        <v>7</v>
      </c>
      <c r="Q36" s="55"/>
      <c r="Y36" t="s">
        <v>1028</v>
      </c>
      <c r="Z36">
        <v>4</v>
      </c>
      <c r="AA36" t="s">
        <v>1531</v>
      </c>
      <c r="AB36">
        <v>5</v>
      </c>
    </row>
    <row r="37" spans="9:28">
      <c r="I37" t="s">
        <v>3223</v>
      </c>
      <c r="J37" t="s">
        <v>2796</v>
      </c>
      <c r="K37" t="e">
        <f>COUNTIF([1]债券列表!H38:H1123,[1]Library!J37)</f>
        <v>#VALUE!</v>
      </c>
      <c r="L37" t="s">
        <v>112</v>
      </c>
      <c r="M37" s="55" t="s">
        <v>3349</v>
      </c>
      <c r="O37" s="55">
        <v>3</v>
      </c>
      <c r="P37" s="55">
        <v>3</v>
      </c>
      <c r="Q37" s="55"/>
      <c r="Y37" t="s">
        <v>1144</v>
      </c>
      <c r="Z37">
        <v>6</v>
      </c>
      <c r="AA37" t="s">
        <v>1704</v>
      </c>
      <c r="AB37">
        <v>5</v>
      </c>
    </row>
    <row r="38" spans="9:28">
      <c r="I38" t="s">
        <v>3224</v>
      </c>
      <c r="J38" t="s">
        <v>2036</v>
      </c>
      <c r="K38" t="e">
        <f>COUNTIF([1]债券列表!H39:H1124,[1]Library!J38)</f>
        <v>#VALUE!</v>
      </c>
      <c r="L38" t="s">
        <v>3149</v>
      </c>
      <c r="M38" s="55" t="s">
        <v>3349</v>
      </c>
      <c r="O38" s="55">
        <v>3</v>
      </c>
      <c r="P38" s="55">
        <v>3</v>
      </c>
      <c r="Q38" s="55"/>
      <c r="Y38" t="s">
        <v>1145</v>
      </c>
      <c r="Z38">
        <v>6</v>
      </c>
      <c r="AA38" t="s">
        <v>1705</v>
      </c>
      <c r="AB38">
        <v>1</v>
      </c>
    </row>
    <row r="39" spans="9:28">
      <c r="I39" t="s">
        <v>3225</v>
      </c>
      <c r="J39" t="s">
        <v>2817</v>
      </c>
      <c r="K39" t="e">
        <f>COUNTIF([1]债券列表!H40:H1125,[1]Library!J39)</f>
        <v>#VALUE!</v>
      </c>
      <c r="L39" t="s">
        <v>2777</v>
      </c>
      <c r="M39" s="55" t="s">
        <v>114</v>
      </c>
      <c r="N39" t="s">
        <v>2841</v>
      </c>
      <c r="O39" s="55">
        <v>5</v>
      </c>
      <c r="P39" s="55">
        <v>7</v>
      </c>
      <c r="Q39" s="55"/>
      <c r="Y39" t="s">
        <v>1146</v>
      </c>
      <c r="Z39">
        <v>3</v>
      </c>
      <c r="AA39" t="s">
        <v>1706</v>
      </c>
      <c r="AB39">
        <v>2</v>
      </c>
    </row>
    <row r="40" spans="9:28">
      <c r="I40" t="s">
        <v>3226</v>
      </c>
      <c r="J40" t="s">
        <v>2818</v>
      </c>
      <c r="K40" t="e">
        <f>COUNTIF([1]债券列表!H41:H1126,[1]Library!J40)</f>
        <v>#VALUE!</v>
      </c>
      <c r="L40" t="s">
        <v>2777</v>
      </c>
      <c r="M40" s="55" t="s">
        <v>114</v>
      </c>
      <c r="N40" t="s">
        <v>2841</v>
      </c>
      <c r="O40" s="55">
        <v>5</v>
      </c>
      <c r="P40" s="55">
        <v>7</v>
      </c>
      <c r="Q40" s="55"/>
      <c r="Y40" t="s">
        <v>1147</v>
      </c>
      <c r="Z40">
        <v>3</v>
      </c>
      <c r="AA40" t="s">
        <v>1530</v>
      </c>
      <c r="AB40">
        <v>5</v>
      </c>
    </row>
    <row r="41" spans="9:28">
      <c r="I41" t="s">
        <v>3227</v>
      </c>
      <c r="J41" t="s">
        <v>2821</v>
      </c>
      <c r="K41" t="e">
        <f>COUNTIF([1]债券列表!H42:H1127,[1]Library!J41)</f>
        <v>#VALUE!</v>
      </c>
      <c r="L41" t="s">
        <v>2777</v>
      </c>
      <c r="M41" s="55" t="s">
        <v>2842</v>
      </c>
      <c r="O41" s="55">
        <v>5</v>
      </c>
      <c r="P41" s="55">
        <v>7</v>
      </c>
      <c r="Q41" s="55"/>
      <c r="Y41" t="s">
        <v>1522</v>
      </c>
      <c r="Z41">
        <v>6</v>
      </c>
      <c r="AA41" t="s">
        <v>2843</v>
      </c>
      <c r="AB41">
        <v>5</v>
      </c>
    </row>
    <row r="42" spans="9:28">
      <c r="I42" t="s">
        <v>3228</v>
      </c>
      <c r="J42" t="s">
        <v>2822</v>
      </c>
      <c r="K42" t="e">
        <f>COUNTIF([1]债券列表!H43:H1128,[1]Library!J42)</f>
        <v>#VALUE!</v>
      </c>
      <c r="L42" t="s">
        <v>2826</v>
      </c>
      <c r="M42" s="55" t="s">
        <v>2842</v>
      </c>
      <c r="O42" s="55">
        <v>5</v>
      </c>
      <c r="P42" s="55">
        <v>7</v>
      </c>
      <c r="Q42" s="55"/>
      <c r="Y42" t="s">
        <v>1523</v>
      </c>
      <c r="Z42">
        <v>6</v>
      </c>
      <c r="AA42" t="s">
        <v>3402</v>
      </c>
      <c r="AB42">
        <v>6</v>
      </c>
    </row>
    <row r="43" spans="9:28">
      <c r="I43" t="s">
        <v>3229</v>
      </c>
      <c r="J43" t="s">
        <v>1989</v>
      </c>
      <c r="K43" t="e">
        <f>COUNTIF([1]债券列表!H44:H1129,[1]Library!J43)</f>
        <v>#VALUE!</v>
      </c>
      <c r="L43" t="s">
        <v>2627</v>
      </c>
      <c r="M43" t="s">
        <v>114</v>
      </c>
      <c r="N43" t="s">
        <v>2844</v>
      </c>
      <c r="O43" s="55">
        <v>5</v>
      </c>
      <c r="P43" s="55">
        <v>7</v>
      </c>
      <c r="Q43" s="55"/>
      <c r="Y43" t="s">
        <v>1524</v>
      </c>
      <c r="Z43">
        <v>5</v>
      </c>
      <c r="AA43" s="44" t="s">
        <v>3453</v>
      </c>
      <c r="AB43">
        <v>6</v>
      </c>
    </row>
    <row r="44" spans="9:28">
      <c r="I44" t="s">
        <v>3230</v>
      </c>
      <c r="J44" t="s">
        <v>1952</v>
      </c>
      <c r="K44" t="e">
        <f>COUNTIF([1]债券列表!H45:H1130,[1]Library!J44)</f>
        <v>#VALUE!</v>
      </c>
      <c r="L44" t="s">
        <v>2777</v>
      </c>
      <c r="M44" t="s">
        <v>114</v>
      </c>
      <c r="N44" t="s">
        <v>114</v>
      </c>
      <c r="O44" s="55">
        <v>5</v>
      </c>
      <c r="P44" s="55">
        <v>7</v>
      </c>
      <c r="Q44" s="55"/>
      <c r="Y44" t="s">
        <v>1525</v>
      </c>
      <c r="Z44">
        <v>6</v>
      </c>
      <c r="AA44" t="s">
        <v>3463</v>
      </c>
      <c r="AB44">
        <v>3</v>
      </c>
    </row>
    <row r="45" spans="9:28">
      <c r="I45" t="s">
        <v>3231</v>
      </c>
      <c r="J45" t="s">
        <v>1981</v>
      </c>
      <c r="K45" t="e">
        <f>COUNTIF([1]债券列表!H46:H1131,[1]Library!J45)</f>
        <v>#VALUE!</v>
      </c>
      <c r="L45" t="s">
        <v>3150</v>
      </c>
      <c r="M45" t="s">
        <v>114</v>
      </c>
      <c r="N45" t="s">
        <v>114</v>
      </c>
      <c r="O45" s="55">
        <v>5</v>
      </c>
      <c r="P45" s="55">
        <v>7</v>
      </c>
      <c r="Q45" s="55"/>
      <c r="Y45" t="s">
        <v>1526</v>
      </c>
      <c r="Z45">
        <v>5</v>
      </c>
      <c r="AA45" t="s">
        <v>3464</v>
      </c>
      <c r="AB45">
        <v>4</v>
      </c>
    </row>
    <row r="46" spans="9:28">
      <c r="I46" t="s">
        <v>3232</v>
      </c>
      <c r="J46" t="s">
        <v>3136</v>
      </c>
      <c r="K46" t="e">
        <f>COUNTIF([1]债券列表!H47:H1132,[1]Library!J46)</f>
        <v>#VALUE!</v>
      </c>
      <c r="L46" t="s">
        <v>2497</v>
      </c>
      <c r="M46" s="55" t="s">
        <v>953</v>
      </c>
      <c r="N46" s="55"/>
      <c r="O46" s="55">
        <v>3</v>
      </c>
      <c r="P46" s="55">
        <v>3</v>
      </c>
      <c r="Q46" s="55"/>
      <c r="Y46" t="s">
        <v>1529</v>
      </c>
      <c r="Z46">
        <v>4</v>
      </c>
    </row>
    <row r="47" spans="9:28">
      <c r="I47" t="s">
        <v>3233</v>
      </c>
      <c r="J47" t="s">
        <v>218</v>
      </c>
      <c r="K47" t="e">
        <f>COUNTIF([1]债券列表!H48:H1133,[1]Library!J47)</f>
        <v>#VALUE!</v>
      </c>
      <c r="L47" t="s">
        <v>3151</v>
      </c>
      <c r="M47" s="55" t="s">
        <v>1016</v>
      </c>
      <c r="N47" s="55"/>
      <c r="O47" s="55">
        <v>5</v>
      </c>
      <c r="P47" s="55">
        <v>7</v>
      </c>
      <c r="Q47" s="55"/>
      <c r="Y47" t="s">
        <v>2813</v>
      </c>
      <c r="Z47">
        <v>5</v>
      </c>
    </row>
    <row r="48" spans="9:28">
      <c r="I48" t="s">
        <v>3234</v>
      </c>
      <c r="J48" t="s">
        <v>254</v>
      </c>
      <c r="K48" t="e">
        <f>COUNTIF([1]债券列表!H49:H1134,[1]Library!J48)</f>
        <v>#VALUE!</v>
      </c>
      <c r="L48" t="s">
        <v>256</v>
      </c>
      <c r="M48" s="55" t="s">
        <v>1672</v>
      </c>
      <c r="O48" s="55">
        <v>3</v>
      </c>
      <c r="P48" s="55">
        <v>3</v>
      </c>
      <c r="Q48" s="55"/>
      <c r="Y48" t="s">
        <v>2845</v>
      </c>
      <c r="Z48">
        <v>6</v>
      </c>
    </row>
    <row r="49" spans="9:26">
      <c r="I49" t="s">
        <v>3235</v>
      </c>
      <c r="J49" t="s">
        <v>424</v>
      </c>
      <c r="K49" t="e">
        <f>COUNTIF([1]债券列表!H50:H1135,[1]Library!J49)</f>
        <v>#VALUE!</v>
      </c>
      <c r="L49" t="s">
        <v>3152</v>
      </c>
      <c r="M49" s="56" t="s">
        <v>3357</v>
      </c>
      <c r="O49" s="55">
        <v>4</v>
      </c>
      <c r="P49" s="55">
        <v>4</v>
      </c>
      <c r="Q49" s="55"/>
      <c r="Y49" t="s">
        <v>3334</v>
      </c>
      <c r="Z49">
        <v>2</v>
      </c>
    </row>
    <row r="50" spans="9:26">
      <c r="I50" t="s">
        <v>3236</v>
      </c>
      <c r="J50" t="s">
        <v>434</v>
      </c>
      <c r="K50" t="e">
        <f>COUNTIF([1]债券列表!H51:H1136,[1]Library!J50)</f>
        <v>#VALUE!</v>
      </c>
      <c r="L50" t="s">
        <v>3153</v>
      </c>
      <c r="M50" s="56" t="s">
        <v>972</v>
      </c>
      <c r="N50" s="55"/>
      <c r="O50" s="55">
        <v>4</v>
      </c>
      <c r="P50" s="55">
        <v>4</v>
      </c>
      <c r="Q50" s="55"/>
      <c r="Y50" t="s">
        <v>3336</v>
      </c>
      <c r="Z50">
        <v>5</v>
      </c>
    </row>
    <row r="51" spans="9:26">
      <c r="I51" t="s">
        <v>3237</v>
      </c>
      <c r="J51" t="s">
        <v>1902</v>
      </c>
      <c r="K51" t="e">
        <f>COUNTIF([1]债券列表!H52:H1137,[1]Library!J51)</f>
        <v>#VALUE!</v>
      </c>
      <c r="L51" t="s">
        <v>3154</v>
      </c>
      <c r="M51" s="55" t="s">
        <v>114</v>
      </c>
      <c r="N51" s="55"/>
      <c r="O51" s="55">
        <v>5</v>
      </c>
      <c r="P51" s="55">
        <v>7</v>
      </c>
      <c r="Q51" s="55"/>
      <c r="Y51" t="s">
        <v>3465</v>
      </c>
      <c r="Z51">
        <v>6</v>
      </c>
    </row>
    <row r="52" spans="9:26">
      <c r="I52" t="s">
        <v>3238</v>
      </c>
      <c r="J52" t="s">
        <v>1903</v>
      </c>
      <c r="K52" t="e">
        <f>COUNTIF([1]债券列表!H53:H1138,[1]Library!J52)</f>
        <v>#VALUE!</v>
      </c>
      <c r="L52" t="s">
        <v>3155</v>
      </c>
      <c r="M52" s="56" t="s">
        <v>3239</v>
      </c>
      <c r="O52" s="55">
        <v>3</v>
      </c>
      <c r="P52" s="55">
        <v>3</v>
      </c>
      <c r="Q52" s="55"/>
      <c r="Y52" t="s">
        <v>3466</v>
      </c>
      <c r="Z52">
        <v>6</v>
      </c>
    </row>
    <row r="53" spans="9:26">
      <c r="I53" t="s">
        <v>3240</v>
      </c>
      <c r="J53" t="s">
        <v>1907</v>
      </c>
      <c r="K53" t="e">
        <f>COUNTIF([1]债券列表!H54:H1139,[1]Library!J53)</f>
        <v>#VALUE!</v>
      </c>
      <c r="L53" t="s">
        <v>2484</v>
      </c>
      <c r="M53" s="56" t="s">
        <v>3241</v>
      </c>
      <c r="O53" s="55">
        <v>4</v>
      </c>
      <c r="P53" s="55">
        <v>4</v>
      </c>
      <c r="Q53" s="55"/>
      <c r="Y53" t="s">
        <v>3467</v>
      </c>
      <c r="Z53">
        <v>4</v>
      </c>
    </row>
    <row r="54" spans="9:26">
      <c r="I54" t="s">
        <v>3242</v>
      </c>
      <c r="J54" t="s">
        <v>1911</v>
      </c>
      <c r="K54" t="e">
        <f>COUNTIF([1]债券列表!H55:H1140,[1]Library!J54)</f>
        <v>#VALUE!</v>
      </c>
      <c r="L54" t="s">
        <v>3156</v>
      </c>
      <c r="M54" s="56" t="s">
        <v>3239</v>
      </c>
      <c r="O54" s="55">
        <v>3</v>
      </c>
      <c r="P54" s="55">
        <v>3</v>
      </c>
      <c r="Q54" s="55"/>
    </row>
    <row r="55" spans="9:26">
      <c r="I55" t="s">
        <v>3243</v>
      </c>
      <c r="J55" t="s">
        <v>1915</v>
      </c>
      <c r="K55" t="e">
        <f>COUNTIF([1]债券列表!H56:H1141,[1]Library!J55)</f>
        <v>#VALUE!</v>
      </c>
      <c r="L55" t="s">
        <v>117</v>
      </c>
      <c r="M55" s="55" t="s">
        <v>953</v>
      </c>
      <c r="O55" s="55">
        <v>3</v>
      </c>
      <c r="P55" s="55">
        <v>3</v>
      </c>
      <c r="Q55" s="55"/>
    </row>
    <row r="56" spans="9:26">
      <c r="I56" t="s">
        <v>3244</v>
      </c>
      <c r="J56" t="s">
        <v>1916</v>
      </c>
      <c r="K56" t="e">
        <f>COUNTIF([1]债券列表!H57:H1142,[1]Library!J56)</f>
        <v>#VALUE!</v>
      </c>
      <c r="L56" t="s">
        <v>117</v>
      </c>
      <c r="M56" s="55" t="s">
        <v>953</v>
      </c>
      <c r="O56" s="55">
        <v>3</v>
      </c>
      <c r="P56" s="55">
        <v>3</v>
      </c>
      <c r="Q56" s="55"/>
    </row>
    <row r="57" spans="9:26">
      <c r="I57" t="s">
        <v>3245</v>
      </c>
      <c r="J57" t="s">
        <v>1929</v>
      </c>
      <c r="K57" t="e">
        <f>COUNTIF([1]债券列表!H58:H1143,[1]Library!J57)</f>
        <v>#VALUE!</v>
      </c>
      <c r="L57" t="s">
        <v>112</v>
      </c>
      <c r="M57" t="s">
        <v>3246</v>
      </c>
      <c r="O57" s="55">
        <v>3</v>
      </c>
      <c r="P57" s="55">
        <v>3</v>
      </c>
      <c r="Q57" s="55"/>
    </row>
    <row r="58" spans="9:26">
      <c r="I58" t="s">
        <v>3247</v>
      </c>
      <c r="J58" t="s">
        <v>1931</v>
      </c>
      <c r="K58" t="e">
        <f>COUNTIF([1]债券列表!H59:H1144,[1]Library!J58)</f>
        <v>#VALUE!</v>
      </c>
      <c r="L58" t="s">
        <v>3157</v>
      </c>
      <c r="M58" s="56" t="s">
        <v>3241</v>
      </c>
      <c r="O58" s="69">
        <v>4</v>
      </c>
      <c r="P58" s="69">
        <v>4</v>
      </c>
      <c r="Q58" s="69"/>
    </row>
    <row r="59" spans="9:26">
      <c r="I59" t="s">
        <v>3248</v>
      </c>
      <c r="J59" t="s">
        <v>1933</v>
      </c>
      <c r="K59" t="e">
        <f>COUNTIF([1]债券列表!H60:H1145,[1]Library!J59)</f>
        <v>#VALUE!</v>
      </c>
      <c r="L59" t="s">
        <v>3158</v>
      </c>
      <c r="M59" s="55" t="s">
        <v>3358</v>
      </c>
      <c r="O59" s="55">
        <v>4</v>
      </c>
      <c r="P59" s="55">
        <v>4</v>
      </c>
      <c r="Q59" s="55"/>
    </row>
    <row r="60" spans="9:26">
      <c r="I60" t="s">
        <v>3249</v>
      </c>
      <c r="J60" t="s">
        <v>1947</v>
      </c>
      <c r="K60" t="e">
        <f>COUNTIF([1]债券列表!H61:H1146,[1]Library!J60)</f>
        <v>#VALUE!</v>
      </c>
      <c r="L60" t="s">
        <v>2540</v>
      </c>
      <c r="M60" s="66" t="s">
        <v>3250</v>
      </c>
      <c r="O60" s="55">
        <v>4</v>
      </c>
      <c r="P60" s="55">
        <v>4</v>
      </c>
      <c r="Q60" s="55"/>
      <c r="W60" t="s">
        <v>3338</v>
      </c>
    </row>
    <row r="61" spans="9:26">
      <c r="I61" t="s">
        <v>3251</v>
      </c>
      <c r="J61" t="s">
        <v>344</v>
      </c>
      <c r="K61" t="e">
        <f>COUNTIF([1]债券列表!H62:H1147,[1]Library!J61)</f>
        <v>#VALUE!</v>
      </c>
      <c r="L61" t="s">
        <v>346</v>
      </c>
      <c r="M61" s="66" t="s">
        <v>3250</v>
      </c>
      <c r="O61" s="55">
        <v>4</v>
      </c>
      <c r="P61" s="55">
        <v>4</v>
      </c>
      <c r="Q61" s="55"/>
    </row>
    <row r="62" spans="9:26">
      <c r="I62" t="s">
        <v>3252</v>
      </c>
      <c r="J62" s="71" t="s">
        <v>1960</v>
      </c>
      <c r="K62" t="e">
        <f>COUNTIF([1]债券列表!H63:H1148,[1]Library!J62)</f>
        <v>#VALUE!</v>
      </c>
      <c r="L62" t="s">
        <v>3159</v>
      </c>
      <c r="M62" t="s">
        <v>3253</v>
      </c>
      <c r="O62" s="55">
        <v>5</v>
      </c>
      <c r="P62" s="55">
        <v>6</v>
      </c>
      <c r="Q62" s="55"/>
    </row>
    <row r="63" spans="9:26">
      <c r="I63" t="s">
        <v>3254</v>
      </c>
      <c r="J63" s="71" t="s">
        <v>1988</v>
      </c>
      <c r="K63" t="e">
        <f>COUNTIF([1]债券列表!H64:H1149,[1]Library!J63)</f>
        <v>#VALUE!</v>
      </c>
      <c r="L63" t="s">
        <v>2626</v>
      </c>
      <c r="M63" t="s">
        <v>3255</v>
      </c>
      <c r="O63" s="55">
        <v>5</v>
      </c>
      <c r="P63" s="55">
        <v>6</v>
      </c>
      <c r="Q63" s="55"/>
    </row>
    <row r="64" spans="9:26">
      <c r="I64" t="s">
        <v>3256</v>
      </c>
      <c r="J64" t="s">
        <v>2013</v>
      </c>
      <c r="K64" t="e">
        <f>COUNTIF([1]债券列表!H64:H1150,[1]Library!J64)</f>
        <v>#VALUE!</v>
      </c>
      <c r="L64" t="s">
        <v>3160</v>
      </c>
      <c r="M64" t="s">
        <v>3257</v>
      </c>
      <c r="O64" s="55">
        <v>4</v>
      </c>
      <c r="P64" s="55">
        <v>4</v>
      </c>
      <c r="Q64" s="55"/>
    </row>
    <row r="65" spans="9:17">
      <c r="I65" t="s">
        <v>3258</v>
      </c>
      <c r="J65" t="s">
        <v>2014</v>
      </c>
      <c r="K65" t="e">
        <f>COUNTIF([1]债券列表!H65:H1151,[1]Library!J65)</f>
        <v>#VALUE!</v>
      </c>
      <c r="L65" t="s">
        <v>3161</v>
      </c>
      <c r="M65" t="s">
        <v>3259</v>
      </c>
      <c r="O65" s="55">
        <v>3</v>
      </c>
      <c r="P65" s="55">
        <v>3</v>
      </c>
      <c r="Q65" s="55"/>
    </row>
    <row r="66" spans="9:17">
      <c r="I66" t="s">
        <v>3260</v>
      </c>
      <c r="J66" t="s">
        <v>2019</v>
      </c>
      <c r="K66" t="e">
        <f>COUNTIF([1]债券列表!H66:H1152,[1]Library!J66)</f>
        <v>#VALUE!</v>
      </c>
      <c r="L66" t="s">
        <v>3162</v>
      </c>
      <c r="M66" s="56" t="s">
        <v>3261</v>
      </c>
      <c r="O66" s="55">
        <v>4</v>
      </c>
      <c r="P66" s="55">
        <v>4</v>
      </c>
      <c r="Q66" s="55"/>
    </row>
    <row r="67" spans="9:17">
      <c r="I67" t="s">
        <v>3262</v>
      </c>
      <c r="J67" t="s">
        <v>1920</v>
      </c>
      <c r="K67" t="e">
        <f>COUNTIF([1]债券列表!H67:H1153,[1]Library!J67)</f>
        <v>#VALUE!</v>
      </c>
      <c r="L67" t="s">
        <v>112</v>
      </c>
      <c r="M67" s="55" t="s">
        <v>3349</v>
      </c>
      <c r="O67" s="55">
        <v>3</v>
      </c>
      <c r="P67" s="55">
        <v>3</v>
      </c>
      <c r="Q67" s="55"/>
    </row>
    <row r="68" spans="9:17">
      <c r="I68" t="s">
        <v>3263</v>
      </c>
      <c r="J68" t="s">
        <v>2029</v>
      </c>
      <c r="K68" t="e">
        <f>COUNTIF([1]债券列表!H68:H1154,[1]Library!J68)</f>
        <v>#VALUE!</v>
      </c>
      <c r="L68" t="s">
        <v>3163</v>
      </c>
      <c r="M68" s="55" t="s">
        <v>3335</v>
      </c>
      <c r="O68" s="55">
        <v>5</v>
      </c>
      <c r="P68" s="55">
        <v>5</v>
      </c>
      <c r="Q68" s="55"/>
    </row>
    <row r="69" spans="9:17">
      <c r="I69" t="s">
        <v>3264</v>
      </c>
      <c r="J69" t="s">
        <v>2031</v>
      </c>
      <c r="K69" t="e">
        <f>COUNTIF([1]债券列表!H69:H1155,[1]Library!J69)</f>
        <v>#VALUE!</v>
      </c>
      <c r="L69" t="s">
        <v>3164</v>
      </c>
      <c r="M69" s="56" t="s">
        <v>3265</v>
      </c>
      <c r="O69" s="55">
        <v>5</v>
      </c>
      <c r="P69" s="55">
        <v>5</v>
      </c>
      <c r="Q69" s="55"/>
    </row>
    <row r="70" spans="9:17">
      <c r="I70" t="s">
        <v>3266</v>
      </c>
      <c r="J70" t="s">
        <v>2032</v>
      </c>
      <c r="K70" t="e">
        <f>COUNTIF([1]债券列表!H70:H1156,[1]Library!J70)</f>
        <v>#VALUE!</v>
      </c>
      <c r="L70" t="s">
        <v>2711</v>
      </c>
      <c r="M70" t="s">
        <v>3267</v>
      </c>
      <c r="O70" s="55">
        <v>4</v>
      </c>
      <c r="P70" s="55">
        <v>4</v>
      </c>
      <c r="Q70" s="55"/>
    </row>
    <row r="71" spans="9:17">
      <c r="I71" t="s">
        <v>3268</v>
      </c>
      <c r="J71" t="s">
        <v>2033</v>
      </c>
      <c r="K71" t="e">
        <f>COUNTIF([1]债券列表!H71:H1157,[1]Library!J71)</f>
        <v>#VALUE!</v>
      </c>
      <c r="L71" t="s">
        <v>3165</v>
      </c>
      <c r="M71" s="56" t="s">
        <v>3269</v>
      </c>
      <c r="O71" s="55">
        <v>4</v>
      </c>
      <c r="P71" s="55">
        <v>4</v>
      </c>
      <c r="Q71" s="55"/>
    </row>
    <row r="72" spans="9:17">
      <c r="I72" t="s">
        <v>3270</v>
      </c>
      <c r="J72" t="s">
        <v>1913</v>
      </c>
      <c r="K72" t="e">
        <f>COUNTIF([1]债券列表!H72:H1158,[1]Library!J72)</f>
        <v>#VALUE!</v>
      </c>
      <c r="L72" t="s">
        <v>3166</v>
      </c>
      <c r="M72" s="55" t="s">
        <v>3351</v>
      </c>
      <c r="O72" s="55">
        <v>3</v>
      </c>
      <c r="P72" s="55">
        <v>3</v>
      </c>
      <c r="Q72" s="55"/>
    </row>
    <row r="73" spans="9:17">
      <c r="I73" t="s">
        <v>3271</v>
      </c>
      <c r="J73" t="s">
        <v>2038</v>
      </c>
      <c r="K73" t="e">
        <f>COUNTIF([1]债券列表!H73:H1159,[1]Library!J73)</f>
        <v>#VALUE!</v>
      </c>
      <c r="L73" t="s">
        <v>3167</v>
      </c>
      <c r="M73" t="s">
        <v>3272</v>
      </c>
      <c r="O73" s="55">
        <v>2</v>
      </c>
      <c r="P73" s="55">
        <v>2</v>
      </c>
      <c r="Q73" s="55"/>
    </row>
    <row r="74" spans="9:17">
      <c r="I74" t="s">
        <v>3273</v>
      </c>
      <c r="J74" t="s">
        <v>2041</v>
      </c>
      <c r="K74" t="e">
        <f>COUNTIF([1]债券列表!H74:H1160,[1]Library!J74)</f>
        <v>#VALUE!</v>
      </c>
      <c r="L74" t="s">
        <v>3168</v>
      </c>
      <c r="M74" t="s">
        <v>3274</v>
      </c>
      <c r="O74" s="55">
        <v>1</v>
      </c>
      <c r="P74" s="55">
        <v>1</v>
      </c>
      <c r="Q74" s="55"/>
    </row>
    <row r="75" spans="9:17">
      <c r="I75" t="s">
        <v>3275</v>
      </c>
      <c r="J75" t="s">
        <v>2042</v>
      </c>
      <c r="K75" t="e">
        <f>COUNTIF([1]债券列表!H75:H1161,[1]Library!J75)</f>
        <v>#VALUE!</v>
      </c>
      <c r="L75" t="s">
        <v>3169</v>
      </c>
      <c r="M75" t="s">
        <v>3276</v>
      </c>
      <c r="O75" s="55">
        <v>2</v>
      </c>
      <c r="P75" s="55">
        <v>2</v>
      </c>
      <c r="Q75" s="55"/>
    </row>
    <row r="76" spans="9:17">
      <c r="I76" t="s">
        <v>3277</v>
      </c>
      <c r="J76" t="s">
        <v>1945</v>
      </c>
      <c r="K76" t="e">
        <f>COUNTIF([1]债券列表!H76:H1162,[1]Library!J76)</f>
        <v>#VALUE!</v>
      </c>
      <c r="L76" t="s">
        <v>2536</v>
      </c>
      <c r="M76" t="s">
        <v>3278</v>
      </c>
      <c r="O76" s="55">
        <v>2</v>
      </c>
      <c r="P76" s="55">
        <v>2</v>
      </c>
      <c r="Q76" s="55"/>
    </row>
    <row r="77" spans="9:17">
      <c r="I77" t="s">
        <v>3279</v>
      </c>
      <c r="J77" t="s">
        <v>2047</v>
      </c>
      <c r="K77" t="e">
        <f>COUNTIF([1]债券列表!H77:H1163,[1]Library!J77)</f>
        <v>#VALUE!</v>
      </c>
      <c r="L77" t="s">
        <v>2733</v>
      </c>
      <c r="M77" s="55" t="s">
        <v>3335</v>
      </c>
      <c r="O77" s="55">
        <v>5</v>
      </c>
      <c r="P77" s="55">
        <v>7</v>
      </c>
      <c r="Q77" s="55"/>
    </row>
    <row r="78" spans="9:17">
      <c r="I78" t="s">
        <v>3280</v>
      </c>
      <c r="J78" t="s">
        <v>1878</v>
      </c>
      <c r="K78" t="e">
        <f>COUNTIF([1]债券列表!H78:H1164,[1]Library!J78)</f>
        <v>#VALUE!</v>
      </c>
      <c r="L78" t="s">
        <v>3170</v>
      </c>
      <c r="M78" t="s">
        <v>3359</v>
      </c>
      <c r="O78" s="55">
        <v>4</v>
      </c>
      <c r="P78" s="55">
        <v>4</v>
      </c>
      <c r="Q78" s="55"/>
    </row>
    <row r="79" spans="9:17">
      <c r="I79" t="s">
        <v>3282</v>
      </c>
      <c r="J79" t="s">
        <v>2057</v>
      </c>
      <c r="K79" t="e">
        <f>COUNTIF([1]债券列表!H79:H1165,[1]Library!J79)</f>
        <v>#VALUE!</v>
      </c>
      <c r="L79" t="s">
        <v>3171</v>
      </c>
      <c r="M79" t="s">
        <v>990</v>
      </c>
      <c r="O79" s="55">
        <v>4</v>
      </c>
      <c r="P79" s="55">
        <v>4</v>
      </c>
      <c r="Q79" s="55"/>
    </row>
    <row r="80" spans="9:17">
      <c r="I80" t="s">
        <v>3283</v>
      </c>
      <c r="J80" t="s">
        <v>2008</v>
      </c>
      <c r="K80" t="e">
        <f>COUNTIF([1]债券列表!H80:H1166,[1]Library!J80)</f>
        <v>#VALUE!</v>
      </c>
      <c r="L80" t="s">
        <v>2665</v>
      </c>
      <c r="M80" t="s">
        <v>3360</v>
      </c>
      <c r="O80" s="55">
        <v>4</v>
      </c>
      <c r="P80" s="55">
        <v>4</v>
      </c>
      <c r="Q80" s="55"/>
    </row>
    <row r="81" spans="9:23">
      <c r="I81" t="s">
        <v>3284</v>
      </c>
      <c r="J81" t="s">
        <v>2978</v>
      </c>
      <c r="K81" t="e">
        <f>COUNTIF([1]债券列表!H81:H1167,[1]Library!J81)</f>
        <v>#VALUE!</v>
      </c>
      <c r="L81" t="s">
        <v>3172</v>
      </c>
      <c r="M81" s="55" t="s">
        <v>3335</v>
      </c>
      <c r="O81" s="55">
        <v>5</v>
      </c>
      <c r="P81" s="55">
        <v>7</v>
      </c>
      <c r="Q81" s="55"/>
    </row>
    <row r="82" spans="9:23">
      <c r="I82" t="s">
        <v>3285</v>
      </c>
      <c r="J82" t="s">
        <v>1927</v>
      </c>
      <c r="K82" t="e">
        <f>COUNTIF([1]债券列表!H82:H1168,[1]Library!J82)</f>
        <v>#VALUE!</v>
      </c>
      <c r="L82" t="s">
        <v>3173</v>
      </c>
      <c r="M82" t="s">
        <v>3281</v>
      </c>
      <c r="O82" s="55">
        <v>4</v>
      </c>
      <c r="P82" s="55">
        <v>4</v>
      </c>
      <c r="Q82" s="55"/>
    </row>
    <row r="83" spans="9:23">
      <c r="I83" t="s">
        <v>3286</v>
      </c>
      <c r="J83" t="s">
        <v>2979</v>
      </c>
      <c r="K83" t="e">
        <f>COUNTIF([1]债券列表!H83:H1169,[1]Library!J83)</f>
        <v>#VALUE!</v>
      </c>
      <c r="L83" t="s">
        <v>2777</v>
      </c>
      <c r="M83" t="s">
        <v>3287</v>
      </c>
      <c r="O83" s="55">
        <v>2</v>
      </c>
      <c r="P83" s="55">
        <v>2</v>
      </c>
      <c r="Q83" s="55"/>
    </row>
    <row r="84" spans="9:23">
      <c r="I84" t="s">
        <v>3288</v>
      </c>
      <c r="J84" t="s">
        <v>2980</v>
      </c>
      <c r="K84" t="e">
        <f>COUNTIF([1]债券列表!H84:H1170,[1]Library!J84)</f>
        <v>#VALUE!</v>
      </c>
      <c r="L84" t="s">
        <v>3174</v>
      </c>
      <c r="M84" s="55" t="s">
        <v>3335</v>
      </c>
      <c r="O84" s="55">
        <v>5</v>
      </c>
      <c r="P84" s="55">
        <v>7</v>
      </c>
      <c r="Q84" s="55"/>
    </row>
    <row r="85" spans="9:23">
      <c r="I85" t="s">
        <v>3289</v>
      </c>
      <c r="J85" s="71" t="s">
        <v>1959</v>
      </c>
      <c r="K85" t="e">
        <f>COUNTIF([1]债券列表!H85:H1171,[1]Library!J85)</f>
        <v>#VALUE!</v>
      </c>
      <c r="L85" t="s">
        <v>2568</v>
      </c>
      <c r="M85" t="s">
        <v>3290</v>
      </c>
      <c r="O85" s="55">
        <v>5</v>
      </c>
      <c r="P85" s="55">
        <v>5</v>
      </c>
      <c r="Q85" s="55"/>
    </row>
    <row r="86" spans="9:23">
      <c r="I86" t="s">
        <v>3291</v>
      </c>
      <c r="J86" t="s">
        <v>2981</v>
      </c>
      <c r="K86" t="e">
        <f>COUNTIF([1]债券列表!H86:H1172,[1]Library!J86)</f>
        <v>#VALUE!</v>
      </c>
      <c r="L86" t="s">
        <v>3069</v>
      </c>
      <c r="M86" s="55" t="s">
        <v>3335</v>
      </c>
      <c r="O86" s="55">
        <v>5</v>
      </c>
      <c r="P86" s="55">
        <v>7</v>
      </c>
      <c r="Q86" s="55"/>
    </row>
    <row r="87" spans="9:23">
      <c r="I87" t="s">
        <v>3292</v>
      </c>
      <c r="J87" t="s">
        <v>2983</v>
      </c>
      <c r="K87" t="e">
        <f>COUNTIF([1]债券列表!H87:H1173,[1]Library!J87)</f>
        <v>#VALUE!</v>
      </c>
      <c r="L87" t="s">
        <v>3073</v>
      </c>
      <c r="M87" s="55" t="s">
        <v>3335</v>
      </c>
      <c r="O87" s="55">
        <v>5</v>
      </c>
      <c r="P87" s="55">
        <v>7</v>
      </c>
      <c r="Q87" s="55"/>
    </row>
    <row r="88" spans="9:23">
      <c r="I88" t="s">
        <v>3293</v>
      </c>
      <c r="J88" t="s">
        <v>2984</v>
      </c>
      <c r="K88" t="e">
        <f>COUNTIF([1]债券列表!H88:H1174,[1]Library!J88)</f>
        <v>#VALUE!</v>
      </c>
      <c r="L88" t="s">
        <v>3073</v>
      </c>
      <c r="M88" s="55" t="s">
        <v>3335</v>
      </c>
      <c r="O88" s="55">
        <v>5</v>
      </c>
      <c r="P88" s="55">
        <v>7</v>
      </c>
      <c r="Q88" s="55"/>
    </row>
    <row r="89" spans="9:23">
      <c r="I89" t="s">
        <v>3294</v>
      </c>
      <c r="J89" t="s">
        <v>2986</v>
      </c>
      <c r="K89" t="e">
        <f>COUNTIF([1]债券列表!H89:H1175,[1]Library!J89)</f>
        <v>#VALUE!</v>
      </c>
      <c r="L89" t="s">
        <v>3175</v>
      </c>
      <c r="M89" s="55" t="s">
        <v>3335</v>
      </c>
      <c r="N89" t="s">
        <v>3355</v>
      </c>
      <c r="O89" s="55">
        <v>5</v>
      </c>
      <c r="P89" s="55">
        <v>7</v>
      </c>
      <c r="Q89" s="55"/>
    </row>
    <row r="90" spans="9:23">
      <c r="I90" t="s">
        <v>3295</v>
      </c>
      <c r="J90" t="s">
        <v>2987</v>
      </c>
      <c r="K90" t="e">
        <f>COUNTIF([1]债券列表!H90:H1176,[1]Library!J90)</f>
        <v>#VALUE!</v>
      </c>
      <c r="L90" t="s">
        <v>3176</v>
      </c>
      <c r="M90" s="55" t="s">
        <v>3335</v>
      </c>
      <c r="O90" s="55">
        <v>5</v>
      </c>
      <c r="P90" s="55">
        <v>7</v>
      </c>
      <c r="Q90" s="55"/>
    </row>
    <row r="91" spans="9:23">
      <c r="I91" t="s">
        <v>3296</v>
      </c>
      <c r="J91" t="s">
        <v>2988</v>
      </c>
      <c r="K91" t="e">
        <f>COUNTIF([1]债券列表!H91:H1177,[1]Library!J91)</f>
        <v>#VALUE!</v>
      </c>
      <c r="L91" t="s">
        <v>3078</v>
      </c>
      <c r="M91" s="55" t="s">
        <v>3335</v>
      </c>
      <c r="O91" s="55">
        <v>5</v>
      </c>
      <c r="P91" s="55">
        <v>7</v>
      </c>
      <c r="Q91" s="55"/>
    </row>
    <row r="92" spans="9:23">
      <c r="I92" t="s">
        <v>3297</v>
      </c>
      <c r="J92" t="s">
        <v>2989</v>
      </c>
      <c r="K92" t="e">
        <f>COUNTIF([1]债券列表!H92:H1178,[1]Library!J92)</f>
        <v>#VALUE!</v>
      </c>
      <c r="L92" t="s">
        <v>2777</v>
      </c>
      <c r="M92" s="55" t="s">
        <v>3335</v>
      </c>
      <c r="O92" s="55">
        <v>5</v>
      </c>
      <c r="P92" s="55">
        <v>7</v>
      </c>
      <c r="Q92" s="55"/>
      <c r="W92" s="23"/>
    </row>
    <row r="93" spans="9:23">
      <c r="I93" t="s">
        <v>3298</v>
      </c>
      <c r="J93" t="s">
        <v>1962</v>
      </c>
      <c r="K93" t="e">
        <f>COUNTIF([1]债券列表!H93:H1179,[1]Library!J93)</f>
        <v>#VALUE!</v>
      </c>
      <c r="L93" t="s">
        <v>3177</v>
      </c>
      <c r="M93" s="55" t="s">
        <v>3335</v>
      </c>
      <c r="O93" s="55">
        <v>5</v>
      </c>
      <c r="P93" s="55">
        <v>7</v>
      </c>
      <c r="Q93" s="55"/>
    </row>
    <row r="94" spans="9:23">
      <c r="I94" t="s">
        <v>3299</v>
      </c>
      <c r="J94" t="s">
        <v>2991</v>
      </c>
      <c r="K94" t="e">
        <f>COUNTIF([1]债券列表!H94:H1180,[1]Library!J94)</f>
        <v>#VALUE!</v>
      </c>
      <c r="L94" t="s">
        <v>2777</v>
      </c>
      <c r="M94" s="55" t="s">
        <v>3335</v>
      </c>
      <c r="O94" s="55">
        <v>5</v>
      </c>
      <c r="P94" s="55">
        <v>7</v>
      </c>
      <c r="Q94" s="55"/>
    </row>
    <row r="95" spans="9:23">
      <c r="I95" t="s">
        <v>3300</v>
      </c>
      <c r="J95" t="s">
        <v>2992</v>
      </c>
      <c r="K95" t="e">
        <f>COUNTIF([1]债券列表!H95:H1181,[1]Library!J95)</f>
        <v>#VALUE!</v>
      </c>
      <c r="L95" t="s">
        <v>3080</v>
      </c>
      <c r="M95" s="55" t="s">
        <v>3335</v>
      </c>
      <c r="O95" s="55">
        <v>5</v>
      </c>
      <c r="P95" s="55">
        <v>7</v>
      </c>
      <c r="Q95" s="55"/>
    </row>
    <row r="96" spans="9:23">
      <c r="I96" t="s">
        <v>3301</v>
      </c>
      <c r="J96" t="s">
        <v>2993</v>
      </c>
      <c r="K96" t="e">
        <f>COUNTIF([1]债券列表!H96:H1182,[1]Library!J96)</f>
        <v>#VALUE!</v>
      </c>
      <c r="L96" t="s">
        <v>3081</v>
      </c>
      <c r="M96" s="55" t="s">
        <v>3335</v>
      </c>
      <c r="O96" s="55">
        <v>5</v>
      </c>
      <c r="P96" s="55">
        <v>7</v>
      </c>
      <c r="Q96" s="55"/>
    </row>
    <row r="97" spans="9:27">
      <c r="I97" t="s">
        <v>3302</v>
      </c>
      <c r="J97" t="s">
        <v>2994</v>
      </c>
      <c r="K97" t="e">
        <f>COUNTIF([1]债券列表!H97:H1183,[1]Library!J97)</f>
        <v>#VALUE!</v>
      </c>
      <c r="L97" t="s">
        <v>3178</v>
      </c>
      <c r="M97" s="55" t="s">
        <v>3335</v>
      </c>
      <c r="O97" s="55">
        <v>5</v>
      </c>
      <c r="P97" s="55">
        <v>7</v>
      </c>
      <c r="Q97" s="55"/>
    </row>
    <row r="98" spans="9:27">
      <c r="I98" t="s">
        <v>3303</v>
      </c>
      <c r="J98" t="s">
        <v>2995</v>
      </c>
      <c r="K98" t="e">
        <f>COUNTIF([1]债券列表!H98:H1184,[1]Library!J98)</f>
        <v>#VALUE!</v>
      </c>
      <c r="L98" t="s">
        <v>3179</v>
      </c>
      <c r="M98" s="55" t="s">
        <v>3335</v>
      </c>
      <c r="O98" s="55">
        <v>5</v>
      </c>
      <c r="P98" s="55">
        <v>7</v>
      </c>
      <c r="Q98" s="55"/>
    </row>
    <row r="99" spans="9:27">
      <c r="I99" t="s">
        <v>3304</v>
      </c>
      <c r="J99" t="s">
        <v>2996</v>
      </c>
      <c r="K99" t="e">
        <f>COUNTIF([1]债券列表!H99:H1185,[1]Library!J99)</f>
        <v>#VALUE!</v>
      </c>
      <c r="L99" t="s">
        <v>3180</v>
      </c>
      <c r="M99" s="55" t="s">
        <v>3335</v>
      </c>
      <c r="O99" s="55">
        <v>5</v>
      </c>
      <c r="P99" s="55">
        <v>7</v>
      </c>
      <c r="Q99" s="55"/>
    </row>
    <row r="100" spans="9:27">
      <c r="I100" t="s">
        <v>3305</v>
      </c>
      <c r="J100" t="s">
        <v>2997</v>
      </c>
      <c r="K100" t="e">
        <f>COUNTIF([1]债券列表!H100:H1186,[1]Library!J100)</f>
        <v>#VALUE!</v>
      </c>
      <c r="L100" t="s">
        <v>2777</v>
      </c>
      <c r="M100" s="55" t="s">
        <v>3335</v>
      </c>
      <c r="O100" s="55">
        <v>5</v>
      </c>
      <c r="P100" s="55">
        <v>7</v>
      </c>
      <c r="Q100" s="55"/>
    </row>
    <row r="101" spans="9:27">
      <c r="I101" t="s">
        <v>3306</v>
      </c>
      <c r="J101" t="s">
        <v>2998</v>
      </c>
      <c r="K101" t="e">
        <f>COUNTIF([1]债券列表!H101:H1187,[1]Library!J101)</f>
        <v>#VALUE!</v>
      </c>
      <c r="L101" t="s">
        <v>2777</v>
      </c>
      <c r="M101" s="55" t="s">
        <v>3335</v>
      </c>
      <c r="O101" s="55">
        <v>5</v>
      </c>
      <c r="P101" s="55">
        <v>7</v>
      </c>
      <c r="Q101" s="55"/>
    </row>
    <row r="102" spans="9:27">
      <c r="I102" t="s">
        <v>3307</v>
      </c>
      <c r="J102" t="s">
        <v>2999</v>
      </c>
      <c r="K102" t="e">
        <f>COUNTIF([1]债券列表!H102:H1188,[1]Library!J102)</f>
        <v>#VALUE!</v>
      </c>
      <c r="L102" t="s">
        <v>3090</v>
      </c>
      <c r="M102" t="s">
        <v>3308</v>
      </c>
      <c r="O102" s="55">
        <v>5</v>
      </c>
      <c r="P102" s="55">
        <v>5</v>
      </c>
      <c r="Q102" s="55"/>
    </row>
    <row r="103" spans="9:27">
      <c r="I103" t="s">
        <v>3309</v>
      </c>
      <c r="J103" t="s">
        <v>3000</v>
      </c>
      <c r="K103" t="e">
        <f>COUNTIF([1]债券列表!H103:H1189,[1]Library!J103)</f>
        <v>#VALUE!</v>
      </c>
      <c r="L103" t="s">
        <v>3091</v>
      </c>
      <c r="M103" s="55" t="s">
        <v>3335</v>
      </c>
      <c r="O103" s="55">
        <v>5</v>
      </c>
      <c r="P103" s="55">
        <v>7</v>
      </c>
      <c r="Q103" s="55"/>
      <c r="AA103" s="23"/>
    </row>
    <row r="104" spans="9:27">
      <c r="I104" t="s">
        <v>3310</v>
      </c>
      <c r="J104" t="s">
        <v>3001</v>
      </c>
      <c r="K104" t="e">
        <f>COUNTIF([1]债券列表!H104:H1190,[1]Library!J104)</f>
        <v>#VALUE!</v>
      </c>
      <c r="L104" t="s">
        <v>3093</v>
      </c>
      <c r="M104" t="s">
        <v>1600</v>
      </c>
      <c r="O104" s="55">
        <v>5</v>
      </c>
      <c r="P104" s="55">
        <v>5</v>
      </c>
      <c r="Q104" s="55"/>
    </row>
    <row r="105" spans="9:27">
      <c r="I105" t="s">
        <v>3311</v>
      </c>
      <c r="J105" t="s">
        <v>3002</v>
      </c>
      <c r="K105" t="e">
        <f>COUNTIF([1]债券列表!H105:H1191,[1]Library!J105)</f>
        <v>#VALUE!</v>
      </c>
      <c r="L105" t="s">
        <v>3181</v>
      </c>
      <c r="M105" s="55" t="s">
        <v>3335</v>
      </c>
      <c r="O105" s="55">
        <v>5</v>
      </c>
      <c r="P105" s="55">
        <v>7</v>
      </c>
      <c r="Q105" s="55"/>
    </row>
    <row r="106" spans="9:27">
      <c r="I106" t="s">
        <v>3312</v>
      </c>
      <c r="J106" t="s">
        <v>3003</v>
      </c>
      <c r="K106" t="e">
        <f>COUNTIF([1]债券列表!H106:H1192,[1]Library!J106)</f>
        <v>#VALUE!</v>
      </c>
      <c r="L106" t="s">
        <v>2777</v>
      </c>
      <c r="M106" s="55" t="s">
        <v>3335</v>
      </c>
      <c r="O106" s="55">
        <v>5</v>
      </c>
      <c r="P106" s="55">
        <v>7</v>
      </c>
      <c r="Q106" s="55"/>
    </row>
    <row r="107" spans="9:27">
      <c r="I107" t="s">
        <v>3313</v>
      </c>
      <c r="J107" t="s">
        <v>3004</v>
      </c>
      <c r="K107" t="e">
        <f>COUNTIF([1]债券列表!H107:H1193,[1]Library!J107)</f>
        <v>#VALUE!</v>
      </c>
      <c r="L107" t="s">
        <v>3182</v>
      </c>
      <c r="M107" s="55" t="s">
        <v>3335</v>
      </c>
      <c r="O107" s="55">
        <v>5</v>
      </c>
      <c r="P107" s="55">
        <v>7</v>
      </c>
      <c r="Q107" s="55"/>
    </row>
    <row r="108" spans="9:27">
      <c r="I108" t="s">
        <v>3314</v>
      </c>
      <c r="J108" t="s">
        <v>3005</v>
      </c>
      <c r="K108" t="e">
        <f>COUNTIF([1]债券列表!H108:H1194,[1]Library!J108)</f>
        <v>#VALUE!</v>
      </c>
      <c r="L108" t="s">
        <v>1566</v>
      </c>
      <c r="M108" s="55" t="s">
        <v>3335</v>
      </c>
      <c r="O108" s="55">
        <v>5</v>
      </c>
      <c r="P108" s="55">
        <v>7</v>
      </c>
      <c r="Q108" s="55"/>
    </row>
    <row r="109" spans="9:27">
      <c r="I109" t="s">
        <v>3315</v>
      </c>
      <c r="J109" t="s">
        <v>3006</v>
      </c>
      <c r="K109" t="e">
        <f>COUNTIF([1]债券列表!H109:H1195,[1]Library!J109)</f>
        <v>#VALUE!</v>
      </c>
      <c r="L109" t="s">
        <v>3183</v>
      </c>
      <c r="M109" t="s">
        <v>3361</v>
      </c>
      <c r="O109" s="69">
        <v>3</v>
      </c>
      <c r="P109" s="69">
        <v>3</v>
      </c>
      <c r="Q109" s="69"/>
    </row>
    <row r="110" spans="9:27">
      <c r="I110" t="s">
        <v>3316</v>
      </c>
      <c r="J110" t="s">
        <v>3007</v>
      </c>
      <c r="K110" t="e">
        <f>COUNTIF([1]债券列表!H110:H1196,[1]Library!J110)</f>
        <v>#VALUE!</v>
      </c>
      <c r="L110" t="s">
        <v>3184</v>
      </c>
      <c r="M110" s="55" t="s">
        <v>3335</v>
      </c>
      <c r="O110" s="55">
        <v>5</v>
      </c>
      <c r="P110" s="55">
        <v>7</v>
      </c>
      <c r="Q110" s="55"/>
    </row>
    <row r="111" spans="9:27">
      <c r="I111" t="s">
        <v>3317</v>
      </c>
      <c r="J111" t="s">
        <v>3008</v>
      </c>
      <c r="K111" t="e">
        <f>COUNTIF([1]债券列表!H111:H1197,[1]Library!J111)</f>
        <v>#VALUE!</v>
      </c>
      <c r="L111" t="s">
        <v>2777</v>
      </c>
      <c r="M111" t="s">
        <v>3318</v>
      </c>
      <c r="O111" s="55">
        <v>2</v>
      </c>
      <c r="P111" s="55">
        <v>2</v>
      </c>
      <c r="Q111" s="55"/>
    </row>
    <row r="112" spans="9:27">
      <c r="I112" t="s">
        <v>3319</v>
      </c>
      <c r="J112" t="s">
        <v>2990</v>
      </c>
      <c r="K112" t="e">
        <f>COUNTIF([1]债券列表!H112:H1198,[1]Library!J112)</f>
        <v>#VALUE!</v>
      </c>
      <c r="L112" t="s">
        <v>3185</v>
      </c>
      <c r="M112" t="s">
        <v>49</v>
      </c>
      <c r="O112" s="55">
        <v>5</v>
      </c>
      <c r="P112" s="55">
        <v>7</v>
      </c>
      <c r="Q112" s="55"/>
    </row>
    <row r="113" spans="9:17">
      <c r="I113" t="s">
        <v>3320</v>
      </c>
      <c r="J113" t="s">
        <v>3009</v>
      </c>
      <c r="K113" t="e">
        <f>COUNTIF([1]债券列表!H113:H1199,[1]Library!J113)</f>
        <v>#VALUE!</v>
      </c>
      <c r="L113" t="s">
        <v>3186</v>
      </c>
      <c r="M113" t="s">
        <v>3321</v>
      </c>
      <c r="O113" s="55">
        <v>2</v>
      </c>
      <c r="P113" s="55">
        <v>2</v>
      </c>
      <c r="Q113" s="55"/>
    </row>
    <row r="114" spans="9:17">
      <c r="I114" t="s">
        <v>3322</v>
      </c>
      <c r="J114" t="s">
        <v>2012</v>
      </c>
      <c r="K114" t="e">
        <f>COUNTIF([1]债券列表!H114:H1200,[1]Library!J114)</f>
        <v>#VALUE!</v>
      </c>
      <c r="L114" t="s">
        <v>117</v>
      </c>
      <c r="M114" s="55" t="s">
        <v>3349</v>
      </c>
      <c r="O114" s="55">
        <v>3</v>
      </c>
      <c r="P114" s="55">
        <v>3</v>
      </c>
      <c r="Q114" s="55"/>
    </row>
    <row r="115" spans="9:17">
      <c r="I115" t="s">
        <v>3323</v>
      </c>
      <c r="J115" s="70" t="s">
        <v>3010</v>
      </c>
      <c r="K115" t="e">
        <f>COUNTIF([1]债券列表!H115:H1201,[1]Library!J115)</f>
        <v>#VALUE!</v>
      </c>
      <c r="L115" t="s">
        <v>2777</v>
      </c>
      <c r="M115" s="55" t="s">
        <v>3335</v>
      </c>
      <c r="N115" s="55" t="s">
        <v>3335</v>
      </c>
      <c r="O115" s="69">
        <v>5</v>
      </c>
      <c r="P115" s="69">
        <v>7</v>
      </c>
      <c r="Q115" s="69"/>
    </row>
    <row r="116" spans="9:17">
      <c r="I116" t="s">
        <v>3324</v>
      </c>
      <c r="J116" t="s">
        <v>3011</v>
      </c>
      <c r="K116" t="e">
        <f>COUNTIF([1]债券列表!H116:H1202,[1]Library!J116)</f>
        <v>#VALUE!</v>
      </c>
      <c r="L116" t="s">
        <v>124</v>
      </c>
      <c r="M116" s="55" t="s">
        <v>3349</v>
      </c>
      <c r="O116" s="55">
        <v>3</v>
      </c>
      <c r="P116" s="55">
        <v>3</v>
      </c>
      <c r="Q116" s="55"/>
    </row>
    <row r="117" spans="9:17">
      <c r="I117" t="s">
        <v>3325</v>
      </c>
      <c r="J117" t="s">
        <v>1921</v>
      </c>
      <c r="K117" t="e">
        <f>COUNTIF([1]债券列表!H117:H1203,[1]Library!J117)</f>
        <v>#VALUE!</v>
      </c>
      <c r="L117" t="s">
        <v>3187</v>
      </c>
      <c r="M117" s="55" t="s">
        <v>3362</v>
      </c>
      <c r="O117" s="55">
        <v>3</v>
      </c>
      <c r="P117" s="55">
        <v>3</v>
      </c>
      <c r="Q117" s="55"/>
    </row>
    <row r="118" spans="9:17">
      <c r="I118" t="s">
        <v>3326</v>
      </c>
      <c r="J118" t="s">
        <v>3012</v>
      </c>
      <c r="K118" t="e">
        <f>COUNTIF([1]债券列表!H118:H1204,[1]Library!J118)</f>
        <v>#VALUE!</v>
      </c>
      <c r="L118" t="s">
        <v>117</v>
      </c>
      <c r="M118" s="55" t="s">
        <v>953</v>
      </c>
      <c r="O118" s="55">
        <v>3</v>
      </c>
      <c r="P118" s="55">
        <v>3</v>
      </c>
      <c r="Q118" s="55"/>
    </row>
    <row r="119" spans="9:17">
      <c r="I119" t="s">
        <v>3327</v>
      </c>
      <c r="J119" t="s">
        <v>3013</v>
      </c>
      <c r="K119" t="e">
        <f>COUNTIF([1]债券列表!H119:H1205,[1]Library!J119)</f>
        <v>#VALUE!</v>
      </c>
      <c r="L119" t="s">
        <v>121</v>
      </c>
      <c r="M119" s="55" t="s">
        <v>953</v>
      </c>
      <c r="O119" s="55">
        <v>3</v>
      </c>
      <c r="P119" s="55">
        <v>3</v>
      </c>
      <c r="Q119" s="55"/>
    </row>
    <row r="120" spans="9:17">
      <c r="I120" t="s">
        <v>3328</v>
      </c>
      <c r="J120" t="s">
        <v>3014</v>
      </c>
      <c r="K120" t="e">
        <f>COUNTIF([1]债券列表!H120:H1206,[1]Library!J120)</f>
        <v>#VALUE!</v>
      </c>
      <c r="L120" t="s">
        <v>3099</v>
      </c>
      <c r="M120" s="55" t="s">
        <v>3335</v>
      </c>
      <c r="O120" s="55">
        <v>5</v>
      </c>
      <c r="P120" s="55">
        <v>7</v>
      </c>
      <c r="Q120" s="55"/>
    </row>
    <row r="121" spans="9:17">
      <c r="I121" t="s">
        <v>3329</v>
      </c>
      <c r="J121" t="s">
        <v>3015</v>
      </c>
      <c r="K121" t="e">
        <f>COUNTIF([1]债券列表!H121:H1207,[1]Library!J121)</f>
        <v>#VALUE!</v>
      </c>
      <c r="L121" t="s">
        <v>121</v>
      </c>
      <c r="M121" s="55" t="s">
        <v>3362</v>
      </c>
      <c r="O121" s="55">
        <v>3</v>
      </c>
      <c r="P121" s="55">
        <v>3</v>
      </c>
      <c r="Q121" s="55"/>
    </row>
    <row r="122" spans="9:17">
      <c r="I122" t="s">
        <v>3330</v>
      </c>
      <c r="J122" t="s">
        <v>3016</v>
      </c>
      <c r="K122" t="e">
        <f>COUNTIF([1]债券列表!H122:H1208,[1]Library!J122)</f>
        <v>#VALUE!</v>
      </c>
      <c r="L122" t="s">
        <v>112</v>
      </c>
      <c r="M122" s="55" t="s">
        <v>3349</v>
      </c>
      <c r="O122" s="55">
        <v>3</v>
      </c>
      <c r="P122" s="55">
        <v>3</v>
      </c>
      <c r="Q122" s="55"/>
    </row>
    <row r="123" spans="9:17">
      <c r="I123" t="s">
        <v>3331</v>
      </c>
      <c r="J123" t="s">
        <v>3017</v>
      </c>
      <c r="K123" t="e">
        <f>COUNTIF([1]债券列表!H123:H1209,[1]Library!J123)</f>
        <v>#VALUE!</v>
      </c>
      <c r="L123" t="s">
        <v>112</v>
      </c>
      <c r="M123" s="55" t="s">
        <v>3349</v>
      </c>
      <c r="O123" s="55">
        <v>3</v>
      </c>
      <c r="P123" s="55">
        <v>3</v>
      </c>
      <c r="Q123" s="55"/>
    </row>
    <row r="124" spans="9:17">
      <c r="I124" t="s">
        <v>3332</v>
      </c>
      <c r="J124" t="s">
        <v>3018</v>
      </c>
      <c r="K124" t="e">
        <f>COUNTIF([1]债券列表!H124:H1210,[1]Library!J124)</f>
        <v>#VALUE!</v>
      </c>
      <c r="L124" t="s">
        <v>3188</v>
      </c>
      <c r="M124" s="55" t="s">
        <v>3335</v>
      </c>
      <c r="O124" s="55">
        <v>5</v>
      </c>
      <c r="P124" s="55">
        <v>7</v>
      </c>
      <c r="Q124" s="55"/>
    </row>
    <row r="125" spans="9:17">
      <c r="I125" t="s">
        <v>3333</v>
      </c>
      <c r="J125" t="s">
        <v>3019</v>
      </c>
      <c r="K125" t="e">
        <f>COUNTIF([1]债券列表!H125:H1211,[1]Library!J125)</f>
        <v>#VALUE!</v>
      </c>
      <c r="L125" t="s">
        <v>2777</v>
      </c>
      <c r="M125" s="55" t="s">
        <v>3335</v>
      </c>
      <c r="O125" s="55">
        <v>5</v>
      </c>
      <c r="P125" s="55">
        <v>7</v>
      </c>
      <c r="Q125" s="55"/>
    </row>
    <row r="126" spans="9:17">
      <c r="I126" t="s">
        <v>818</v>
      </c>
      <c r="J126" t="s">
        <v>1974</v>
      </c>
      <c r="M126" s="55" t="s">
        <v>3335</v>
      </c>
      <c r="O126" s="55">
        <v>5</v>
      </c>
      <c r="P126" s="55">
        <v>7</v>
      </c>
      <c r="Q126" s="55"/>
    </row>
    <row r="127" spans="9:17">
      <c r="I127" t="s">
        <v>819</v>
      </c>
      <c r="J127" t="s">
        <v>1975</v>
      </c>
      <c r="M127" s="55" t="s">
        <v>3335</v>
      </c>
      <c r="O127" s="55">
        <v>5</v>
      </c>
      <c r="P127" s="55">
        <v>7</v>
      </c>
      <c r="Q127" s="55"/>
    </row>
    <row r="128" spans="9:17">
      <c r="I128" t="s">
        <v>878</v>
      </c>
      <c r="J128" t="s">
        <v>2009</v>
      </c>
      <c r="M128" s="55"/>
      <c r="P128" s="55">
        <v>7</v>
      </c>
    </row>
    <row r="129" spans="10:16">
      <c r="J129" t="s">
        <v>3364</v>
      </c>
      <c r="M129" s="55" t="s">
        <v>3349</v>
      </c>
      <c r="O129" s="55">
        <v>3</v>
      </c>
    </row>
    <row r="130" spans="10:16">
      <c r="J130" t="s">
        <v>2026</v>
      </c>
      <c r="M130" s="55" t="s">
        <v>3335</v>
      </c>
      <c r="O130" s="55">
        <v>5</v>
      </c>
      <c r="P130" s="55">
        <v>7</v>
      </c>
    </row>
    <row r="131" spans="10:16">
      <c r="J131" t="s">
        <v>1970</v>
      </c>
      <c r="M131" s="55" t="s">
        <v>3335</v>
      </c>
      <c r="N131" s="55" t="s">
        <v>3335</v>
      </c>
      <c r="O131" s="55">
        <v>5</v>
      </c>
      <c r="P131" s="55">
        <v>7</v>
      </c>
    </row>
    <row r="132" spans="10:16">
      <c r="J132" t="s">
        <v>1973</v>
      </c>
      <c r="M132" s="55" t="s">
        <v>3335</v>
      </c>
      <c r="N132" s="55" t="s">
        <v>3335</v>
      </c>
      <c r="O132" s="55">
        <v>5</v>
      </c>
      <c r="P132" s="55">
        <v>7</v>
      </c>
    </row>
    <row r="133" spans="10:16">
      <c r="J133" t="s">
        <v>1978</v>
      </c>
      <c r="M133" s="55" t="s">
        <v>3335</v>
      </c>
      <c r="N133" s="55" t="s">
        <v>3335</v>
      </c>
      <c r="O133" s="55">
        <v>5</v>
      </c>
      <c r="P133" s="55">
        <v>7</v>
      </c>
    </row>
    <row r="134" spans="10:16">
      <c r="J134" t="s">
        <v>1980</v>
      </c>
      <c r="M134" s="55" t="s">
        <v>3335</v>
      </c>
      <c r="N134" s="55" t="s">
        <v>3335</v>
      </c>
      <c r="O134" s="55">
        <v>5</v>
      </c>
      <c r="P134" s="55">
        <v>7</v>
      </c>
    </row>
    <row r="135" spans="10:16">
      <c r="J135" t="s">
        <v>1983</v>
      </c>
      <c r="M135" s="55" t="s">
        <v>3335</v>
      </c>
      <c r="N135" s="55" t="s">
        <v>3335</v>
      </c>
      <c r="O135" s="55">
        <v>5</v>
      </c>
      <c r="P135" s="55">
        <v>7</v>
      </c>
    </row>
    <row r="136" spans="10:16">
      <c r="J136" t="s">
        <v>3366</v>
      </c>
      <c r="M136" s="55" t="s">
        <v>3335</v>
      </c>
      <c r="N136" s="55" t="s">
        <v>3335</v>
      </c>
      <c r="O136" s="55">
        <v>5</v>
      </c>
      <c r="P136" s="55">
        <v>7</v>
      </c>
    </row>
    <row r="137" spans="10:16">
      <c r="J137" t="s">
        <v>1961</v>
      </c>
      <c r="M137" s="55" t="s">
        <v>3335</v>
      </c>
      <c r="N137" s="55" t="s">
        <v>3335</v>
      </c>
      <c r="O137" s="55">
        <v>5</v>
      </c>
      <c r="P137" s="55">
        <v>7</v>
      </c>
    </row>
    <row r="138" spans="10:16">
      <c r="J138" t="s">
        <v>3367</v>
      </c>
      <c r="M138" t="s">
        <v>3372</v>
      </c>
      <c r="N138" t="s">
        <v>3373</v>
      </c>
      <c r="O138" s="55">
        <v>5</v>
      </c>
      <c r="P138" s="55">
        <v>7</v>
      </c>
    </row>
    <row r="139" spans="10:16">
      <c r="J139" t="s">
        <v>1972</v>
      </c>
      <c r="M139" s="55" t="s">
        <v>3335</v>
      </c>
      <c r="N139" s="55" t="s">
        <v>3335</v>
      </c>
      <c r="O139" s="55">
        <v>5</v>
      </c>
      <c r="P139" s="55">
        <v>7</v>
      </c>
    </row>
    <row r="140" spans="10:16">
      <c r="J140" t="s">
        <v>3368</v>
      </c>
      <c r="M140" s="55" t="s">
        <v>3335</v>
      </c>
      <c r="N140" t="s">
        <v>3373</v>
      </c>
      <c r="O140" s="55">
        <v>5</v>
      </c>
      <c r="P140" s="55">
        <v>7</v>
      </c>
    </row>
    <row r="141" spans="10:16">
      <c r="J141" t="s">
        <v>3369</v>
      </c>
      <c r="M141" t="s">
        <v>3374</v>
      </c>
      <c r="N141" s="55" t="s">
        <v>3335</v>
      </c>
      <c r="O141" s="55">
        <v>5</v>
      </c>
      <c r="P141" s="55">
        <v>7</v>
      </c>
    </row>
    <row r="142" spans="10:16">
      <c r="J142" t="s">
        <v>2040</v>
      </c>
      <c r="M142" s="55" t="s">
        <v>3375</v>
      </c>
      <c r="O142" s="55">
        <v>3</v>
      </c>
      <c r="P142" s="55">
        <v>3</v>
      </c>
    </row>
    <row r="143" spans="10:16">
      <c r="J143" t="s">
        <v>1971</v>
      </c>
      <c r="M143" s="55" t="s">
        <v>3335</v>
      </c>
      <c r="N143" s="55" t="s">
        <v>3335</v>
      </c>
      <c r="O143" s="55">
        <v>5</v>
      </c>
      <c r="P143" s="55">
        <v>7</v>
      </c>
    </row>
    <row r="144" spans="10:16">
      <c r="J144" t="s">
        <v>1976</v>
      </c>
      <c r="M144" s="55" t="s">
        <v>3335</v>
      </c>
      <c r="N144" s="55" t="s">
        <v>3335</v>
      </c>
      <c r="O144" s="55">
        <v>5</v>
      </c>
      <c r="P144" s="55">
        <v>7</v>
      </c>
    </row>
    <row r="145" spans="9:16">
      <c r="J145" t="s">
        <v>2043</v>
      </c>
      <c r="O145" s="55">
        <v>5</v>
      </c>
    </row>
    <row r="146" spans="9:16">
      <c r="I146" s="23" t="s">
        <v>839</v>
      </c>
      <c r="J146" t="s">
        <v>1984</v>
      </c>
      <c r="M146" s="55" t="s">
        <v>3335</v>
      </c>
      <c r="N146" s="55" t="s">
        <v>3335</v>
      </c>
      <c r="O146" s="55">
        <v>5</v>
      </c>
      <c r="P146" s="55">
        <v>7</v>
      </c>
    </row>
    <row r="147" spans="9:16">
      <c r="I147" s="27" t="s">
        <v>408</v>
      </c>
      <c r="J147" t="s">
        <v>410</v>
      </c>
      <c r="M147" s="55" t="s">
        <v>3335</v>
      </c>
      <c r="N147" s="55" t="s">
        <v>3335</v>
      </c>
      <c r="O147" s="55">
        <v>5</v>
      </c>
      <c r="P147" s="55">
        <v>7</v>
      </c>
    </row>
    <row r="148" spans="9:16">
      <c r="J148" t="s">
        <v>1985</v>
      </c>
      <c r="M148" s="55" t="s">
        <v>3335</v>
      </c>
      <c r="N148" s="55" t="s">
        <v>3335</v>
      </c>
      <c r="O148" s="55">
        <v>5</v>
      </c>
      <c r="P148" s="55">
        <v>7</v>
      </c>
    </row>
    <row r="149" spans="9:16">
      <c r="J149" t="s">
        <v>1986</v>
      </c>
      <c r="M149" s="55" t="s">
        <v>3335</v>
      </c>
      <c r="N149" s="55" t="s">
        <v>3335</v>
      </c>
      <c r="O149" s="55">
        <v>5</v>
      </c>
      <c r="P149" s="55">
        <v>7</v>
      </c>
    </row>
    <row r="150" spans="9:16">
      <c r="J150" t="s">
        <v>1987</v>
      </c>
      <c r="M150" s="55" t="s">
        <v>3335</v>
      </c>
      <c r="N150" s="55" t="s">
        <v>3335</v>
      </c>
      <c r="O150" s="55">
        <v>5</v>
      </c>
      <c r="P150" s="55">
        <v>7</v>
      </c>
    </row>
    <row r="151" spans="9:16">
      <c r="I151" t="s">
        <v>787</v>
      </c>
      <c r="J151" t="s">
        <v>1964</v>
      </c>
      <c r="L151" t="s">
        <v>2577</v>
      </c>
      <c r="M151" s="55" t="s">
        <v>3335</v>
      </c>
      <c r="N151" s="55" t="s">
        <v>3335</v>
      </c>
      <c r="O151" s="55">
        <v>5</v>
      </c>
      <c r="P151" s="55">
        <v>7</v>
      </c>
    </row>
    <row r="152" spans="9:16">
      <c r="I152" t="s">
        <v>788</v>
      </c>
      <c r="J152" t="s">
        <v>1965</v>
      </c>
      <c r="L152" t="s">
        <v>2578</v>
      </c>
      <c r="M152" s="55" t="s">
        <v>3335</v>
      </c>
      <c r="N152" s="55" t="s">
        <v>3335</v>
      </c>
      <c r="O152" s="55">
        <v>5</v>
      </c>
      <c r="P152" s="55">
        <v>7</v>
      </c>
    </row>
    <row r="153" spans="9:16">
      <c r="I153" t="s">
        <v>789</v>
      </c>
      <c r="J153" t="s">
        <v>1966</v>
      </c>
      <c r="L153" t="s">
        <v>2578</v>
      </c>
      <c r="M153" s="55" t="s">
        <v>3335</v>
      </c>
      <c r="N153" s="55" t="s">
        <v>3335</v>
      </c>
      <c r="O153" s="55">
        <v>5</v>
      </c>
      <c r="P153" s="55">
        <v>7</v>
      </c>
    </row>
    <row r="154" spans="9:16">
      <c r="I154" t="s">
        <v>3337</v>
      </c>
    </row>
  </sheetData>
  <autoFilter ref="I1:P1" xr:uid="{B43DF584-2337-425D-A79D-16CCB30CD612}"/>
  <phoneticPr fontId="28" type="noConversion"/>
  <conditionalFormatting sqref="D52">
    <cfRule type="duplicateValues" dxfId="16" priority="9"/>
    <cfRule type="duplicateValues" dxfId="15" priority="10"/>
    <cfRule type="duplicateValues" dxfId="14" priority="11"/>
    <cfRule type="duplicateValues" dxfId="13" priority="12"/>
  </conditionalFormatting>
  <conditionalFormatting sqref="I146">
    <cfRule type="duplicateValues" dxfId="12" priority="3"/>
    <cfRule type="duplicateValues" dxfId="11" priority="4"/>
  </conditionalFormatting>
  <conditionalFormatting sqref="I147">
    <cfRule type="duplicateValues" dxfId="10" priority="1"/>
    <cfRule type="duplicateValues" dxfId="9" priority="2"/>
  </conditionalFormatting>
  <conditionalFormatting sqref="J2:J38">
    <cfRule type="duplicateValues" dxfId="8" priority="13"/>
  </conditionalFormatting>
  <conditionalFormatting sqref="J2:J125">
    <cfRule type="duplicateValues" dxfId="7" priority="14"/>
  </conditionalFormatting>
  <conditionalFormatting sqref="J2:J144">
    <cfRule type="duplicateValues" dxfId="6" priority="15"/>
  </conditionalFormatting>
  <conditionalFormatting sqref="J127:J144">
    <cfRule type="duplicateValues" dxfId="5" priority="5"/>
  </conditionalFormatting>
  <conditionalFormatting sqref="W1:W1048576">
    <cfRule type="duplicateValues" dxfId="4" priority="8"/>
  </conditionalFormatting>
  <conditionalFormatting sqref="Y52:Y1048576 Y1:Y50">
    <cfRule type="duplicateValues" dxfId="3" priority="7"/>
  </conditionalFormatting>
  <conditionalFormatting sqref="AA1:AA1048576">
    <cfRule type="duplicateValues" dxfId="2" priority="6"/>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首页</vt:lpstr>
      <vt:lpstr>债券列表</vt:lpstr>
      <vt:lpstr>Disclaimer免责声明</vt:lpstr>
      <vt:lpstr>字典</vt:lpstr>
      <vt:lpstr>Library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Karlos Yu</dc:creator>
  <cp:lastModifiedBy>Cheryl Ye</cp:lastModifiedBy>
  <dcterms:created xsi:type="dcterms:W3CDTF">2015-06-05T18:17:20Z</dcterms:created>
  <dcterms:modified xsi:type="dcterms:W3CDTF">2026-04-30T06:30:18Z</dcterms:modified>
</cp:coreProperties>
</file>